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r\Desktop\Pregão - contínuos\PROPOSTA\Realinhado\"/>
    </mc:Choice>
  </mc:AlternateContent>
  <bookViews>
    <workbookView xWindow="0" yWindow="0" windowWidth="28800" windowHeight="11325"/>
  </bookViews>
  <sheets>
    <sheet name="Planilha de Custos 1" sheetId="2" r:id="rId1"/>
  </sheets>
  <definedNames>
    <definedName name="_xlnm.Print_Area" localSheetId="0">'Planilha de Custos 1'!$A$1:$D$152</definedName>
  </definedNames>
  <calcPr calcId="162913"/>
  <extLst>
    <ext uri="GoogleSheetsCustomDataVersion1">
      <go:sheetsCustomData xmlns:go="http://customooxmlschemas.google.com/" r:id="rId7" roundtripDataSignature="AMtx7mi9Nt1oUp/ofjT/9V/I72+keaFiFA=="/>
    </ext>
  </extLst>
</workbook>
</file>

<file path=xl/calcChain.xml><?xml version="1.0" encoding="utf-8"?>
<calcChain xmlns="http://schemas.openxmlformats.org/spreadsheetml/2006/main">
  <c r="C60" i="2" l="1"/>
  <c r="C64" i="2"/>
  <c r="D50" i="2" l="1"/>
  <c r="D49" i="2"/>
  <c r="D48" i="2"/>
  <c r="D47" i="2"/>
  <c r="D46" i="2"/>
  <c r="D45" i="2"/>
  <c r="D44" i="2"/>
  <c r="D43" i="2"/>
  <c r="C18" i="2"/>
  <c r="C126" i="2" l="1"/>
  <c r="C149" i="2" s="1"/>
  <c r="C115" i="2"/>
  <c r="C108" i="2"/>
  <c r="C73" i="2"/>
  <c r="C24" i="2"/>
  <c r="C35" i="2" l="1"/>
  <c r="C145" i="2"/>
  <c r="C36" i="2"/>
  <c r="C80" i="2"/>
  <c r="C81" i="2"/>
  <c r="C96" i="2" l="1"/>
  <c r="D51" i="2"/>
  <c r="C72" i="2" s="1"/>
  <c r="C99" i="2"/>
  <c r="C97" i="2"/>
  <c r="C98" i="2"/>
  <c r="C82" i="2"/>
  <c r="C37" i="2"/>
  <c r="C71" i="2" s="1"/>
  <c r="C101" i="2" l="1"/>
  <c r="C114" i="2" s="1"/>
  <c r="C116" i="2" s="1"/>
  <c r="C148" i="2" s="1"/>
  <c r="C74" i="2"/>
  <c r="C146" i="2" l="1"/>
  <c r="C84" i="2"/>
  <c r="C83" i="2"/>
  <c r="C85" i="2"/>
  <c r="C86" i="2" l="1"/>
  <c r="C147" i="2" s="1"/>
  <c r="C150" i="2" s="1"/>
  <c r="D132" i="2" l="1"/>
  <c r="D133" i="2" l="1"/>
  <c r="D137" i="2" s="1"/>
  <c r="D136" i="2" l="1"/>
  <c r="D135" i="2"/>
  <c r="D138" i="2" l="1"/>
  <c r="C151" i="2" s="1"/>
  <c r="C152" i="2" s="1"/>
  <c r="C154" i="2" s="1"/>
  <c r="C155" i="2" s="1"/>
</calcChain>
</file>

<file path=xl/comments1.xml><?xml version="1.0" encoding="utf-8"?>
<comments xmlns="http://schemas.openxmlformats.org/spreadsheetml/2006/main">
  <authors>
    <author/>
  </authors>
  <commentList>
    <comment ref="B84" authorId="0" shapeId="0">
      <text>
        <r>
          <rPr>
            <sz val="11"/>
            <color theme="1"/>
            <rFont val="Arial"/>
            <family val="2"/>
          </rPr>
          <t>======
ID#AAAAKihFhV8
Anderson    (2020-10-19 17:39:53)
Anderson: Texto antigo:
Incidência dos encargos do submódulo 2.2 sobre o Aviso Prévio Trabalhado</t>
        </r>
      </text>
    </comment>
    <comment ref="B95" authorId="0" shapeId="0">
      <text>
        <r>
          <rPr>
            <sz val="11"/>
            <color theme="1"/>
            <rFont val="Arial"/>
            <family val="2"/>
          </rPr>
          <t>======
ID#AAAAKihFhVg
Anderson    (2020-10-19 17:39:53)
Férias</t>
        </r>
      </text>
    </comment>
    <comment ref="B96" authorId="0" shapeId="0">
      <text>
        <r>
          <rPr>
            <sz val="11"/>
            <color theme="1"/>
            <rFont val="Arial"/>
            <family val="2"/>
          </rPr>
          <t>======
ID#AAAAKihFhUQ
Anderson    (2020-10-19 17:39:53)
Ausências Legais</t>
        </r>
      </text>
    </comment>
    <comment ref="B97" authorId="0" shapeId="0">
      <text>
        <r>
          <rPr>
            <sz val="11"/>
            <color theme="1"/>
            <rFont val="Arial"/>
            <family val="2"/>
          </rPr>
          <t>======
ID#AAAAKihFhVQ
Anderson    (2020-10-19 17:39:53)
Licença-Paternidade</t>
        </r>
      </text>
    </comment>
    <comment ref="B98" authorId="0" shapeId="0">
      <text>
        <r>
          <rPr>
            <sz val="11"/>
            <color theme="1"/>
            <rFont val="Arial"/>
            <family val="2"/>
          </rPr>
          <t>======
ID#AAAAKihFhWk
Anderson    (2020-10-19 17:39:53)
Ausência por acidente de trabalho</t>
        </r>
      </text>
    </comment>
    <comment ref="B99" authorId="0" shapeId="0">
      <text>
        <r>
          <rPr>
            <sz val="11"/>
            <color theme="1"/>
            <rFont val="Arial"/>
            <family val="2"/>
          </rPr>
          <t>======
ID#AAAAKihFhUo
Anderson    (2020-10-19 17:39:53)
Afastamento Maternidade</t>
        </r>
      </text>
    </comment>
    <comment ref="B100" authorId="0" shapeId="0">
      <text>
        <r>
          <rPr>
            <sz val="11"/>
            <color theme="1"/>
            <rFont val="Arial"/>
            <family val="2"/>
          </rPr>
          <t>======
ID#AAAAKihFhUs
Anderson    (2020-10-19 17:39:53)
Outros (especificar)</t>
        </r>
      </text>
    </comment>
    <comment ref="B107" authorId="0" shapeId="0">
      <text>
        <r>
          <rPr>
            <sz val="11"/>
            <color theme="1"/>
            <rFont val="Arial"/>
            <family val="2"/>
          </rPr>
          <t>======
ID#AAAAKihFhWw
Anderson    (2020-10-19 17:39:53)
Intervalo para repouso e alimentação</t>
        </r>
      </text>
    </comment>
    <comment ref="B114" authorId="0" shapeId="0">
      <text>
        <r>
          <rPr>
            <sz val="11"/>
            <color theme="1"/>
            <rFont val="Arial"/>
            <family val="2"/>
          </rPr>
          <t>======
ID#AAAAKihFhT8
Anderson    (2020-10-19 17:39:53)
Ausências Legais</t>
        </r>
      </text>
    </comment>
    <comment ref="B115" authorId="0" shapeId="0">
      <text>
        <r>
          <rPr>
            <sz val="11"/>
            <color theme="1"/>
            <rFont val="Arial"/>
            <family val="2"/>
          </rPr>
          <t>======
ID#AAAAKihFhXQ
Anderson    (2020-10-19 17:39:53)
Intrajornada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abF0U3+LrBAthiYtzzBeGFs/CuQ=="/>
    </ext>
  </extLst>
</comments>
</file>

<file path=xl/sharedStrings.xml><?xml version="1.0" encoding="utf-8"?>
<sst xmlns="http://schemas.openxmlformats.org/spreadsheetml/2006/main" count="195" uniqueCount="122">
  <si>
    <t>PLANILHA DE CUSTOS E FORMAÇÃO DE PREÇOS</t>
  </si>
  <si>
    <t>Adicional Noturno</t>
  </si>
  <si>
    <t>Total</t>
  </si>
  <si>
    <t>SEBRAE</t>
  </si>
  <si>
    <t>INCRA</t>
  </si>
  <si>
    <t>FGTS</t>
  </si>
  <si>
    <t>Custos Indiretos</t>
  </si>
  <si>
    <t>Tributos</t>
  </si>
  <si>
    <t>Lucro</t>
  </si>
  <si>
    <t>Insumos Diversos</t>
  </si>
  <si>
    <t>Custos Indiretos, Tributos e Lucro</t>
  </si>
  <si>
    <t>MODELO PARA A CONSOLIDAÇÃO E APRESENTAÇÃO DE PROPOSTAS</t>
  </si>
  <si>
    <t>Com ajustes após publicação da Lei n° 13.467, de 2017; IN 5/17 e IN7/18</t>
  </si>
  <si>
    <t>Posto 40 horas segunda a sexta - 07h às 22h</t>
  </si>
  <si>
    <t>Dados para composição dos custos referentes a mão de obra</t>
  </si>
  <si>
    <t>Tipo de Serviço (mesmo serviço com características distintas)</t>
  </si>
  <si>
    <t>Apoio Administrativo</t>
  </si>
  <si>
    <t>Classificação Brasileira de Ocupações (CBO)</t>
  </si>
  <si>
    <t>4122-05</t>
  </si>
  <si>
    <t>Salário Normativo da Categoria Profissional</t>
  </si>
  <si>
    <t>Categoria Profissional (vinculada à execução contratual)</t>
  </si>
  <si>
    <t>Contínuo</t>
  </si>
  <si>
    <t>Data-Base da Categoria (dia/mês/ano)</t>
  </si>
  <si>
    <t>Nota 1: Deverá ser elaborado um quadro para cada tipo de serviço.</t>
  </si>
  <si>
    <r>
      <t xml:space="preserve">Nota 2: A planilha será calculada considerando o </t>
    </r>
    <r>
      <rPr>
        <b/>
        <sz val="8"/>
        <color theme="1"/>
        <rFont val="Verdana"/>
        <family val="2"/>
      </rPr>
      <t>valor mensal</t>
    </r>
    <r>
      <rPr>
        <sz val="8"/>
        <color theme="1"/>
        <rFont val="Verdana"/>
        <family val="2"/>
      </rPr>
      <t xml:space="preserve"> do empregado.</t>
    </r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</si>
  <si>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</si>
  <si>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</si>
  <si>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</si>
  <si>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</si>
  <si>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</si>
  <si>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</si>
  <si>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</si>
  <si>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</si>
  <si>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</si>
  <si>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</si>
  <si>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E</t>
  </si>
  <si>
    <t>Adicional de Hora Noturna Reduzida</t>
  </si>
  <si>
    <t>F</t>
  </si>
  <si>
    <t>Outros (especificar) Assiduidade</t>
  </si>
  <si>
    <r>
      <t xml:space="preserve">Nota 1: O Módulo 1 refere-se ao </t>
    </r>
    <r>
      <rPr>
        <b/>
        <sz val="8"/>
        <color theme="1"/>
        <rFont val="Verdana"/>
        <family val="2"/>
      </rPr>
      <t>valor mensal devido ao empregado</t>
    </r>
    <r>
      <rPr>
        <sz val="8"/>
        <color theme="1"/>
        <rFont val="Verdana"/>
        <family val="2"/>
      </rPr>
      <t xml:space="preserve"> pela prestação do serviço no período de 12 meses.</t>
    </r>
  </si>
  <si>
    <t>Módulo 2 - Encargos e Benefícios Anuais, Mensais e Diários</t>
  </si>
  <si>
    <t>Nota 1: Como a planilha de custos e formação de preços é calculada mensalmente, provisiona-se proporcionalmente 1/12 (um doze avos) dos valores referentes a gratificação natalina, férias e adicional de férias.</t>
  </si>
  <si>
    <t>Nota 2: O adicional de férias contido no Submódulo 2.1 corresponde a 1/3 (um terço) da remuneração que por sua vez é divido por 12 (doze) conforme Nota 1 acima.</t>
  </si>
  <si>
    <t>Nota 3: Levando em consideração a vigência contratual prevista no art. 57 da Lei nº 8.666, de 23 de junho de 1993, a rubrica férias tem como objetivo principal suprir a necessidade do pagamento das férias remuneradas ao final do contrato de 12 meses. Esta rubrica, quando da prorrogação contratual, torna-se custo não renovável.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</si>
  <si>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</si>
  <si>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</si>
  <si>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</si>
  <si>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</si>
  <si>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</si>
  <si>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</si>
  <si>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</si>
  <si>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</si>
  <si>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</si>
  <si>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</si>
  <si>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</si>
  <si>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</si>
  <si>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</si>
  <si>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</si>
  <si>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G</t>
  </si>
  <si>
    <t>H</t>
  </si>
  <si>
    <t xml:space="preserve">Total </t>
  </si>
  <si>
    <r>
      <t>Nota 1:</t>
    </r>
    <r>
      <rPr>
        <sz val="8"/>
        <color rgb="FF000000"/>
        <rFont val="Verdana"/>
        <family val="2"/>
      </rPr>
      <t> Os percentuais dos encargos previdenciários, do FGTS e demais contribuições são aqueles estabelecidos pela legislação vigente.</t>
    </r>
  </si>
  <si>
    <r>
      <t>Nota 2:</t>
    </r>
    <r>
      <rPr>
        <sz val="8"/>
        <color rgb="FF000000"/>
        <rFont val="Arial"/>
        <family val="2"/>
      </rPr>
      <t> O SAT a depender do grau de risco do serviço irá variar entre 1%, para risco leve, de 2%, para risco médio, e de 3% de risco grave.</t>
    </r>
  </si>
  <si>
    <t>Nota 3: Esses percentuais incidem sobre o Módulo 1, o Submódulo 2.1.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</si>
  <si>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</si>
  <si>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</si>
  <si>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</si>
  <si>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</si>
  <si>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</si>
  <si>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Assistência Médica e Familiar</t>
  </si>
  <si>
    <t>Outros (especificar) PCMSO</t>
  </si>
  <si>
    <t>Nota 1: O valor informado deverá ser o custo real do benefício (descontado o valor eventualmente pago pelo empregado).</t>
  </si>
  <si>
    <t>Nota 2: Observar a previsão dos benefícios contidos em Acordos, Convenções e Dissídios Coletivos de Trabalho e atentar-se ao disposto no art. 6º desta Instrução Normativa.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</si>
  <si>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</si>
  <si>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</si>
  <si>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</si>
  <si>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</si>
  <si>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</si>
  <si>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</si>
  <si>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</si>
  <si>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</si>
  <si>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</si>
  <si>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</si>
  <si>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</si>
  <si>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Nota 1: Os itens que contemplam o módulo 4 se referem ao custo dos dias trabalhados pelo repositor/substituto, quando o empregado alocado na prestação de serviço estiver ausente, conforme as previsões estabelecidas na legislação.</t>
  </si>
  <si>
    <t>Submódulo 4.1 - Ausências Legais</t>
  </si>
  <si>
    <t>4.1</t>
  </si>
  <si>
    <t>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</si>
  <si>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</si>
  <si>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</si>
  <si>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</si>
  <si>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</si>
  <si>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</si>
  <si>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</si>
  <si>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OBS: Conforme demonstrado no Termo de referencia, não haverá custos com substituto de férias.</t>
  </si>
  <si>
    <t>Submódulo 4.2 - Intrajornada</t>
  </si>
  <si>
    <t>4.2</t>
  </si>
  <si>
    <t>Intrajornada</t>
  </si>
  <si>
    <t>Substituto na cobertura de Intervalo para repouso ou alimentação</t>
  </si>
  <si>
    <t>Quadro-Resumo do Módulo 4 - Custo de Reposição do Profissional Ausente</t>
  </si>
  <si>
    <t>Custo de Reposição do Profissional Ausente</t>
  </si>
  <si>
    <t xml:space="preserve">Substituto nas Ausências Legais </t>
  </si>
  <si>
    <t xml:space="preserve">Substituto na Intrajornada </t>
  </si>
  <si>
    <t>Módulo 5 - Insumos Diversos</t>
  </si>
  <si>
    <t>Materiais</t>
  </si>
  <si>
    <t>Equipamentos</t>
  </si>
  <si>
    <t>Outros (especificar)</t>
  </si>
  <si>
    <r>
      <t>Nota:</t>
    </r>
    <r>
      <rPr>
        <sz val="8"/>
        <color rgb="FF000000"/>
        <rFont val="Arial"/>
        <family val="2"/>
      </rPr>
      <t> Valores mensais por empregado.</t>
    </r>
  </si>
  <si>
    <t>Módulo 6 - Custos Indiretos, Tributos e Lucro</t>
  </si>
  <si>
    <t>C.3. Tributos Municipais (especificar) ISS</t>
  </si>
  <si>
    <r>
      <t>Nota 1:</t>
    </r>
    <r>
      <rPr>
        <sz val="8"/>
        <color rgb="FF000000"/>
        <rFont val="Arial"/>
        <family val="2"/>
      </rPr>
      <t> Custos Indiretos, Tributos e Lucro por empregado.</t>
    </r>
  </si>
  <si>
    <r>
      <t>Nota 2:</t>
    </r>
    <r>
      <rPr>
        <sz val="8"/>
        <color rgb="FF000000"/>
        <rFont val="Arial"/>
        <family val="2"/>
      </rPr>
      <t> O valor referente a tributos é obtido aplicando-se o percentual sobre o valor do faturamento.</t>
    </r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</si>
  <si>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</si>
  <si>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</si>
  <si>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</si>
  <si>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</si>
  <si>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mensal por Empregado </t>
  </si>
  <si>
    <t>Uniformes</t>
  </si>
  <si>
    <t>CAMPUS CAMPO NOVO DO PARECIS</t>
  </si>
  <si>
    <t>Cesta Básica</t>
  </si>
  <si>
    <t>C.1. Tributos Federais (especificar) PIS E COFINS</t>
  </si>
  <si>
    <t>C.2. Tributos Estaduais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</si>
</sst>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[$R$-416]\ * #,##0.00_-;\-[$R$-416]\ * #,##0.00_-;_-[$R$-416]\ * &quot;-&quot;??_-;_-@"/>
    <numFmt numFmtId="165" formatCode="_-&quot;R$&quot;\ * #,##0.00_-;\-&quot;R$&quot;\ * #,##0.00_-;_-&quot;R$&quot;\ * &quot;-&quot;??_-;_-@"/>
    <numFmt numFmtId="166" formatCode="0.0%"/>
    <numFmt numFmtId="167" formatCode="_-[$R$-416]\ * #,##0.00_-;\-[$R$-416]\ * #,##0.00_-;_-[$R$-416]\ * &quot;-&quot;??_-;_-@_-"/>
  </numFmts>
  <fonts count="19" x14ac:knownFonts="1">
    <font>
      <sz val="11"/>
      <color theme="1"/>
      <name val="Arial"/>
    </font>
    <font>
      <sz val="18"/>
      <color theme="0"/>
      <name val="Times New Roman"/>
      <family val="1"/>
    </font>
    <font>
      <sz val="11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9"/>
      <color rgb="FFFF0000"/>
      <name val="Times New Roman"/>
      <family val="1"/>
    </font>
    <font>
      <sz val="16"/>
      <color rgb="FFFF0000"/>
      <name val="Times New Roman"/>
      <family val="1"/>
    </font>
    <font>
      <sz val="8"/>
      <color theme="1"/>
      <name val="Verdana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sz val="11"/>
      <color theme="10"/>
      <name val="Calibri"/>
      <family val="2"/>
    </font>
    <font>
      <b/>
      <sz val="11"/>
      <color rgb="FF000000"/>
      <name val="Arial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00000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EEEEEE"/>
        <bgColor rgb="FFEEEEEE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00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0" fontId="5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7" xfId="0" applyNumberFormat="1" applyFont="1" applyBorder="1"/>
    <xf numFmtId="0" fontId="8" fillId="0" borderId="0" xfId="0" applyFont="1"/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64" fontId="9" fillId="0" borderId="13" xfId="0" applyNumberFormat="1" applyFont="1" applyBorder="1"/>
    <xf numFmtId="164" fontId="3" fillId="0" borderId="1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0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0" fontId="3" fillId="0" borderId="21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9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25" xfId="0" applyFont="1" applyBorder="1"/>
    <xf numFmtId="0" fontId="5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left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0" borderId="19" xfId="0" applyFont="1" applyBorder="1" applyAlignment="1">
      <alignment horizontal="left" vertical="center" wrapText="1"/>
    </xf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5" fillId="0" borderId="5" xfId="0" applyFont="1" applyBorder="1" applyAlignment="1">
      <alignment vertical="center" wrapText="1"/>
    </xf>
    <xf numFmtId="0" fontId="12" fillId="0" borderId="0" xfId="0" applyFont="1"/>
    <xf numFmtId="0" fontId="5" fillId="0" borderId="15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vertical="center" wrapText="1"/>
    </xf>
    <xf numFmtId="165" fontId="3" fillId="0" borderId="19" xfId="0" applyNumberFormat="1" applyFont="1" applyBorder="1" applyAlignment="1">
      <alignment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164" fontId="16" fillId="0" borderId="19" xfId="0" applyNumberFormat="1" applyFont="1" applyBorder="1" applyAlignment="1">
      <alignment vertical="center" wrapText="1"/>
    </xf>
    <xf numFmtId="0" fontId="17" fillId="0" borderId="0" xfId="0" applyFont="1" applyAlignment="1"/>
    <xf numFmtId="166" fontId="3" fillId="0" borderId="19" xfId="0" applyNumberFormat="1" applyFont="1" applyBorder="1" applyAlignment="1">
      <alignment horizontal="center" vertical="center" wrapText="1"/>
    </xf>
    <xf numFmtId="167" fontId="3" fillId="0" borderId="0" xfId="0" applyNumberFormat="1" applyFont="1"/>
    <xf numFmtId="0" fontId="0" fillId="0" borderId="0" xfId="0" applyFont="1" applyAlignment="1"/>
    <xf numFmtId="0" fontId="3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wrapText="1"/>
    </xf>
    <xf numFmtId="0" fontId="0" fillId="0" borderId="0" xfId="0" applyFont="1" applyAlignment="1"/>
    <xf numFmtId="0" fontId="2" fillId="0" borderId="28" xfId="0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5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5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5" fillId="0" borderId="29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showGridLines="0" tabSelected="1" topLeftCell="A127" workbookViewId="0">
      <selection activeCell="E147" sqref="E147"/>
    </sheetView>
  </sheetViews>
  <sheetFormatPr defaultColWidth="12.625" defaultRowHeight="15" customHeight="1" x14ac:dyDescent="0.2"/>
  <cols>
    <col min="1" max="1" width="8" customWidth="1"/>
    <col min="2" max="2" width="63.125" customWidth="1"/>
    <col min="3" max="3" width="18.25" customWidth="1"/>
    <col min="4" max="4" width="12.5" customWidth="1"/>
    <col min="5" max="5" width="11.125" customWidth="1"/>
    <col min="6" max="6" width="10.5" customWidth="1"/>
    <col min="7" max="26" width="7.625" customWidth="1"/>
  </cols>
  <sheetData>
    <row r="1" spans="1:26" ht="29.25" customHeight="1" x14ac:dyDescent="0.35">
      <c r="A1" s="73" t="s">
        <v>0</v>
      </c>
      <c r="B1" s="67"/>
      <c r="C1" s="67"/>
      <c r="D1" s="6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9.25" customHeight="1" x14ac:dyDescent="0.35">
      <c r="A2" s="73" t="s">
        <v>11</v>
      </c>
      <c r="B2" s="67"/>
      <c r="C2" s="67"/>
      <c r="D2" s="6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5">
      <c r="A3" s="74" t="s">
        <v>12</v>
      </c>
      <c r="B3" s="62"/>
      <c r="C3" s="62"/>
      <c r="D3" s="6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 x14ac:dyDescent="0.3">
      <c r="A4" s="75" t="s">
        <v>13</v>
      </c>
      <c r="B4" s="62"/>
      <c r="C4" s="62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53" customFormat="1" ht="24.75" customHeight="1" x14ac:dyDescent="0.3">
      <c r="A5" s="54"/>
      <c r="B5" s="56" t="s">
        <v>118</v>
      </c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5">
      <c r="A6" s="69" t="s">
        <v>14</v>
      </c>
      <c r="B6" s="67"/>
      <c r="C6" s="68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5">
      <c r="A7" s="6">
        <v>1</v>
      </c>
      <c r="B7" s="7" t="s">
        <v>15</v>
      </c>
      <c r="C7" s="8" t="s">
        <v>16</v>
      </c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5">
      <c r="A8" s="9">
        <v>2</v>
      </c>
      <c r="B8" s="10" t="s">
        <v>17</v>
      </c>
      <c r="C8" s="11" t="s">
        <v>18</v>
      </c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5">
      <c r="A9" s="9">
        <v>3</v>
      </c>
      <c r="B9" s="10" t="s">
        <v>19</v>
      </c>
      <c r="C9" s="11">
        <v>1354.69</v>
      </c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9">
        <v>4</v>
      </c>
      <c r="B10" s="10" t="s">
        <v>20</v>
      </c>
      <c r="C10" s="12" t="s">
        <v>21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13">
        <v>5</v>
      </c>
      <c r="B11" s="14" t="s">
        <v>22</v>
      </c>
      <c r="C11" s="15">
        <v>43831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16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5">
      <c r="A13" s="16" t="s">
        <v>24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5">
      <c r="A14" s="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5">
      <c r="A15" s="69" t="s">
        <v>25</v>
      </c>
      <c r="B15" s="67"/>
      <c r="C15" s="6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5">
      <c r="A17" s="17">
        <v>1</v>
      </c>
      <c r="B17" s="18" t="s">
        <v>26</v>
      </c>
      <c r="C17" s="19" t="s">
        <v>27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5">
      <c r="A18" s="20" t="s">
        <v>28</v>
      </c>
      <c r="B18" s="21" t="s">
        <v>29</v>
      </c>
      <c r="C18" s="22">
        <f>C9/220*200</f>
        <v>1231.5363636363636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5">
      <c r="A19" s="20" t="s">
        <v>30</v>
      </c>
      <c r="B19" s="21" t="s">
        <v>31</v>
      </c>
      <c r="C19" s="2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5">
      <c r="A20" s="20" t="s">
        <v>32</v>
      </c>
      <c r="B20" s="24" t="s">
        <v>33</v>
      </c>
      <c r="C20" s="2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20" t="s">
        <v>34</v>
      </c>
      <c r="B21" s="24" t="s">
        <v>1</v>
      </c>
      <c r="C21" s="2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20" t="s">
        <v>35</v>
      </c>
      <c r="B22" s="24" t="s">
        <v>36</v>
      </c>
      <c r="C22" s="2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20" t="s">
        <v>37</v>
      </c>
      <c r="B23" s="24" t="s">
        <v>38</v>
      </c>
      <c r="C23" s="25">
        <v>26.49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64" t="s">
        <v>2</v>
      </c>
      <c r="B24" s="65"/>
      <c r="C24" s="26">
        <f>SUM(C18:C23)</f>
        <v>1258.0263636363636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16" t="s">
        <v>39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1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69" t="s">
        <v>40</v>
      </c>
      <c r="B27" s="67"/>
      <c r="C27" s="6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4" customHeight="1" x14ac:dyDescent="0.25">
      <c r="A28" s="70" t="s">
        <v>41</v>
      </c>
      <c r="B28" s="62"/>
      <c r="C28" s="62"/>
      <c r="D28" s="6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2.5" customHeight="1" x14ac:dyDescent="0.25">
      <c r="A29" s="70" t="s">
        <v>42</v>
      </c>
      <c r="B29" s="62"/>
      <c r="C29" s="62"/>
      <c r="D29" s="6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4" customHeight="1" x14ac:dyDescent="0.25">
      <c r="A30" s="70" t="s">
        <v>43</v>
      </c>
      <c r="B30" s="62"/>
      <c r="C30" s="62"/>
      <c r="D30" s="6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66" t="s">
        <v>44</v>
      </c>
      <c r="B32" s="67"/>
      <c r="C32" s="6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17" t="s">
        <v>45</v>
      </c>
      <c r="B34" s="18" t="s">
        <v>46</v>
      </c>
      <c r="C34" s="18" t="s">
        <v>27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20" t="s">
        <v>28</v>
      </c>
      <c r="B35" s="24" t="s">
        <v>47</v>
      </c>
      <c r="C35" s="25">
        <f>8.33%*C24</f>
        <v>104.79359609090909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20" t="s">
        <v>30</v>
      </c>
      <c r="B36" s="24" t="s">
        <v>48</v>
      </c>
      <c r="C36" s="25">
        <f>12.1%*C24</f>
        <v>152.22118999999998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64" t="s">
        <v>2</v>
      </c>
      <c r="B37" s="65"/>
      <c r="C37" s="26">
        <f>SUM(C35:C36)</f>
        <v>257.01478609090907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2.25" customHeight="1" x14ac:dyDescent="0.25">
      <c r="A40" s="72" t="s">
        <v>49</v>
      </c>
      <c r="B40" s="67"/>
      <c r="C40" s="67"/>
      <c r="D40" s="68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17" t="s">
        <v>50</v>
      </c>
      <c r="B42" s="18" t="s">
        <v>51</v>
      </c>
      <c r="C42" s="18" t="s">
        <v>52</v>
      </c>
      <c r="D42" s="18" t="s">
        <v>27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20" t="s">
        <v>28</v>
      </c>
      <c r="B43" s="24" t="s">
        <v>53</v>
      </c>
      <c r="C43" s="27">
        <v>0.2</v>
      </c>
      <c r="D43" s="25">
        <f>C43*($C$24+C37)</f>
        <v>303.0082299454545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28" t="s">
        <v>30</v>
      </c>
      <c r="B44" s="29" t="s">
        <v>54</v>
      </c>
      <c r="C44" s="30">
        <v>2.5000000000000001E-2</v>
      </c>
      <c r="D44" s="31">
        <f>C44*($C$24+C37)</f>
        <v>37.876028743181813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32" t="s">
        <v>32</v>
      </c>
      <c r="B45" s="33" t="s">
        <v>55</v>
      </c>
      <c r="C45" s="34">
        <v>0.03</v>
      </c>
      <c r="D45" s="35">
        <f>C45*($C$24+C37)</f>
        <v>45.451234491818177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20" t="s">
        <v>34</v>
      </c>
      <c r="B46" s="24" t="s">
        <v>56</v>
      </c>
      <c r="C46" s="27">
        <v>1.4999999999999999E-2</v>
      </c>
      <c r="D46" s="25">
        <f>C46*($C$24+C37)</f>
        <v>22.725617245909088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20" t="s">
        <v>35</v>
      </c>
      <c r="B47" s="24" t="s">
        <v>57</v>
      </c>
      <c r="C47" s="27">
        <v>0.01</v>
      </c>
      <c r="D47" s="25">
        <f>C47*(C37+$C$24)</f>
        <v>15.150411497272726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20" t="s">
        <v>37</v>
      </c>
      <c r="B48" s="24" t="s">
        <v>3</v>
      </c>
      <c r="C48" s="27">
        <v>6.0000000000000001E-3</v>
      </c>
      <c r="D48" s="25">
        <f>C48*($C$24+C37)</f>
        <v>9.0902468983636364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20" t="s">
        <v>58</v>
      </c>
      <c r="B49" s="24" t="s">
        <v>4</v>
      </c>
      <c r="C49" s="27">
        <v>2E-3</v>
      </c>
      <c r="D49" s="25">
        <f>C49*($C$24+C37)</f>
        <v>3.0300822994545453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20" t="s">
        <v>59</v>
      </c>
      <c r="B50" s="24" t="s">
        <v>5</v>
      </c>
      <c r="C50" s="27">
        <v>0.08</v>
      </c>
      <c r="D50" s="25">
        <f>C50*($C$24+C37)</f>
        <v>121.20329197818181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64" t="s">
        <v>60</v>
      </c>
      <c r="B51" s="65"/>
      <c r="C51" s="36"/>
      <c r="D51" s="25">
        <f>SUM(D43:D50)</f>
        <v>557.53514309963623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16" t="s">
        <v>61</v>
      </c>
      <c r="B52" s="37"/>
      <c r="C52" s="1"/>
      <c r="D52" s="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38" t="s">
        <v>62</v>
      </c>
      <c r="B53" s="39"/>
      <c r="C53" s="40"/>
      <c r="D53" s="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16" t="s">
        <v>63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66" t="s">
        <v>64</v>
      </c>
      <c r="B56" s="67"/>
      <c r="C56" s="68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17" t="s">
        <v>65</v>
      </c>
      <c r="B58" s="18" t="s">
        <v>66</v>
      </c>
      <c r="C58" s="19" t="s">
        <v>27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20" t="s">
        <v>28</v>
      </c>
      <c r="B59" s="21" t="s">
        <v>67</v>
      </c>
      <c r="C59" s="23">
        <v>50</v>
      </c>
      <c r="D59" s="4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20" t="s">
        <v>30</v>
      </c>
      <c r="B60" s="24" t="s">
        <v>68</v>
      </c>
      <c r="C60" s="42">
        <f>(15*20.98)-(15*20.98*20%)</f>
        <v>251.76</v>
      </c>
      <c r="D60" s="4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">
      <c r="A61" s="20" t="s">
        <v>32</v>
      </c>
      <c r="B61" s="24" t="s">
        <v>69</v>
      </c>
      <c r="C61" s="42"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thickBot="1" x14ac:dyDescent="0.3">
      <c r="A62" s="28" t="s">
        <v>34</v>
      </c>
      <c r="B62" s="24" t="s">
        <v>70</v>
      </c>
      <c r="C62" s="25">
        <v>47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59" customFormat="1" ht="15.75" customHeight="1" thickBot="1" x14ac:dyDescent="0.3">
      <c r="A63" s="60" t="s">
        <v>35</v>
      </c>
      <c r="B63" s="24" t="s">
        <v>119</v>
      </c>
      <c r="C63" s="25">
        <v>110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thickBot="1" x14ac:dyDescent="0.3">
      <c r="A64" s="71" t="s">
        <v>2</v>
      </c>
      <c r="B64" s="65"/>
      <c r="C64" s="26">
        <f>SUM(C59:C63)</f>
        <v>458.76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16" t="s">
        <v>71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4" customHeight="1" x14ac:dyDescent="0.25">
      <c r="A66" s="70" t="s">
        <v>72</v>
      </c>
      <c r="B66" s="62"/>
      <c r="C66" s="62"/>
      <c r="D66" s="62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1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66" t="s">
        <v>73</v>
      </c>
      <c r="B68" s="67"/>
      <c r="C68" s="68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17">
        <v>2</v>
      </c>
      <c r="B70" s="18" t="s">
        <v>74</v>
      </c>
      <c r="C70" s="18" t="s">
        <v>27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20" t="s">
        <v>45</v>
      </c>
      <c r="B71" s="24" t="s">
        <v>46</v>
      </c>
      <c r="C71" s="25">
        <f>C37</f>
        <v>257.01478609090907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20" t="s">
        <v>50</v>
      </c>
      <c r="B72" s="24" t="s">
        <v>51</v>
      </c>
      <c r="C72" s="25">
        <f>D51</f>
        <v>557.53514309963623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20" t="s">
        <v>65</v>
      </c>
      <c r="B73" s="24" t="s">
        <v>66</v>
      </c>
      <c r="C73" s="25">
        <f>C64</f>
        <v>458.76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64" t="s">
        <v>2</v>
      </c>
      <c r="B74" s="65"/>
      <c r="C74" s="25">
        <f>SUM(C71:C73)</f>
        <v>1273.3099291905453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69" t="s">
        <v>75</v>
      </c>
      <c r="B77" s="67"/>
      <c r="C77" s="68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17">
        <v>3</v>
      </c>
      <c r="B79" s="18" t="s">
        <v>76</v>
      </c>
      <c r="C79" s="18" t="s">
        <v>27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20" t="s">
        <v>28</v>
      </c>
      <c r="B80" s="44" t="s">
        <v>77</v>
      </c>
      <c r="C80" s="42">
        <f>C24*(1/12)*5.5%</f>
        <v>5.765954166666666</v>
      </c>
      <c r="D80" s="4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20" t="s">
        <v>30</v>
      </c>
      <c r="B81" s="44" t="s">
        <v>78</v>
      </c>
      <c r="C81" s="25">
        <f>D50*0.46</f>
        <v>55.753514309963634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20" t="s">
        <v>32</v>
      </c>
      <c r="B82" s="44" t="s">
        <v>79</v>
      </c>
      <c r="C82" s="42">
        <f>C80*2%</f>
        <v>0.11531908333333332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20" t="s">
        <v>34</v>
      </c>
      <c r="B83" s="44" t="s">
        <v>80</v>
      </c>
      <c r="C83" s="42">
        <f>(C24+C74)*1.94%</f>
        <v>49.107924080842032</v>
      </c>
      <c r="D83" s="46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20" t="s">
        <v>35</v>
      </c>
      <c r="B84" s="44" t="s">
        <v>81</v>
      </c>
      <c r="C84" s="42">
        <f>(C24+C74)*0.71%</f>
        <v>17.972487679071051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20" t="s">
        <v>37</v>
      </c>
      <c r="B85" s="44" t="s">
        <v>82</v>
      </c>
      <c r="C85" s="42">
        <f>C83*2%</f>
        <v>0.98215848161684072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64" t="s">
        <v>2</v>
      </c>
      <c r="B86" s="65"/>
      <c r="C86" s="42">
        <f>SUM(C80:C85)</f>
        <v>129.69735780149355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69" t="s">
        <v>83</v>
      </c>
      <c r="B89" s="67"/>
      <c r="C89" s="68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3.25" customHeight="1" x14ac:dyDescent="0.25">
      <c r="A90" s="70" t="s">
        <v>84</v>
      </c>
      <c r="B90" s="62"/>
      <c r="C90" s="62"/>
      <c r="D90" s="62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66" t="s">
        <v>85</v>
      </c>
      <c r="B92" s="67"/>
      <c r="C92" s="68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17" t="s">
        <v>86</v>
      </c>
      <c r="B94" s="18" t="s">
        <v>87</v>
      </c>
      <c r="C94" s="18" t="s">
        <v>27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20" t="s">
        <v>28</v>
      </c>
      <c r="B95" s="24" t="s">
        <v>88</v>
      </c>
      <c r="C95" s="36">
        <v>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" customHeight="1" x14ac:dyDescent="0.25">
      <c r="A96" s="20" t="s">
        <v>30</v>
      </c>
      <c r="B96" s="24" t="s">
        <v>89</v>
      </c>
      <c r="C96" s="25">
        <f>(ROUND(C24/12,2)+C24+C35+C36)*0.28%</f>
        <v>4.5356672192363634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20" t="s">
        <v>32</v>
      </c>
      <c r="B97" s="24" t="s">
        <v>90</v>
      </c>
      <c r="C97" s="42">
        <f>(ROUND(C24/12,2)+C24+C35+C36)*0.04%</f>
        <v>0.64795245989090899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20" t="s">
        <v>34</v>
      </c>
      <c r="B98" s="24" t="s">
        <v>91</v>
      </c>
      <c r="C98" s="42">
        <f>(ROUND(C24/12,2)+C24+C35+C36)*0.27%</f>
        <v>4.373679104263636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20" t="s">
        <v>35</v>
      </c>
      <c r="B99" s="24" t="s">
        <v>92</v>
      </c>
      <c r="C99" s="42">
        <f>(ROUND(C24/12,2)+C24+C35+C36)*0.3%</f>
        <v>4.8596434491818172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20" t="s">
        <v>37</v>
      </c>
      <c r="B100" s="24" t="s">
        <v>93</v>
      </c>
      <c r="C100" s="36">
        <v>0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64" t="s">
        <v>60</v>
      </c>
      <c r="B101" s="65"/>
      <c r="C101" s="42">
        <f>SUM(C95:C100)</f>
        <v>14.416942232572726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47" t="s">
        <v>94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66" t="s">
        <v>95</v>
      </c>
      <c r="B104" s="67"/>
      <c r="C104" s="68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17" t="s">
        <v>96</v>
      </c>
      <c r="B106" s="18" t="s">
        <v>97</v>
      </c>
      <c r="C106" s="18" t="s">
        <v>27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20" t="s">
        <v>28</v>
      </c>
      <c r="B107" s="24" t="s">
        <v>98</v>
      </c>
      <c r="C107" s="36">
        <v>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64" t="s">
        <v>2</v>
      </c>
      <c r="B108" s="65"/>
      <c r="C108" s="36">
        <f>SUM(C107)</f>
        <v>0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66" t="s">
        <v>99</v>
      </c>
      <c r="B111" s="67"/>
      <c r="C111" s="68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17">
        <v>4</v>
      </c>
      <c r="B113" s="18" t="s">
        <v>100</v>
      </c>
      <c r="C113" s="18" t="s">
        <v>27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20" t="s">
        <v>86</v>
      </c>
      <c r="B114" s="24" t="s">
        <v>101</v>
      </c>
      <c r="C114" s="42">
        <f>C101</f>
        <v>14.416942232572726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20" t="s">
        <v>96</v>
      </c>
      <c r="B115" s="24" t="s">
        <v>102</v>
      </c>
      <c r="C115" s="36">
        <f>C108</f>
        <v>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64" t="s">
        <v>2</v>
      </c>
      <c r="B116" s="65"/>
      <c r="C116" s="42">
        <f>SUM(C114:C115)</f>
        <v>14.416942232572726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69" t="s">
        <v>103</v>
      </c>
      <c r="B119" s="67"/>
      <c r="C119" s="68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17">
        <v>5</v>
      </c>
      <c r="B121" s="48" t="s">
        <v>9</v>
      </c>
      <c r="C121" s="18" t="s">
        <v>27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20" t="s">
        <v>28</v>
      </c>
      <c r="B122" s="24" t="s">
        <v>117</v>
      </c>
      <c r="C122" s="42">
        <v>14.71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20" t="s">
        <v>30</v>
      </c>
      <c r="B123" s="24" t="s">
        <v>104</v>
      </c>
      <c r="C123" s="36">
        <v>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20" t="s">
        <v>32</v>
      </c>
      <c r="B124" s="24" t="s">
        <v>105</v>
      </c>
      <c r="C124" s="36">
        <v>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20" t="s">
        <v>34</v>
      </c>
      <c r="B125" s="24" t="s">
        <v>106</v>
      </c>
      <c r="C125" s="36">
        <v>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64" t="s">
        <v>60</v>
      </c>
      <c r="B126" s="65"/>
      <c r="C126" s="42">
        <f>SUM(C122:C125)</f>
        <v>14.71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16" t="s">
        <v>107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69" t="s">
        <v>108</v>
      </c>
      <c r="B129" s="67"/>
      <c r="C129" s="68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17">
        <v>6</v>
      </c>
      <c r="B131" s="48" t="s">
        <v>10</v>
      </c>
      <c r="C131" s="18" t="s">
        <v>52</v>
      </c>
      <c r="D131" s="18" t="s">
        <v>27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20" t="s">
        <v>28</v>
      </c>
      <c r="B132" s="24" t="s">
        <v>6</v>
      </c>
      <c r="C132" s="27">
        <v>1.7559000000000002E-2</v>
      </c>
      <c r="D132" s="42">
        <f>C150*C132</f>
        <v>47.236529850045869</v>
      </c>
      <c r="E132" s="61"/>
      <c r="F132" s="62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20" t="s">
        <v>30</v>
      </c>
      <c r="B133" s="24" t="s">
        <v>8</v>
      </c>
      <c r="C133" s="27">
        <v>1E-3</v>
      </c>
      <c r="D133" s="42">
        <f>(D132+C150)*C133</f>
        <v>2.737397122711021</v>
      </c>
      <c r="E133" s="63"/>
      <c r="F133" s="62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20" t="s">
        <v>32</v>
      </c>
      <c r="B134" s="24" t="s">
        <v>7</v>
      </c>
      <c r="C134" s="36"/>
      <c r="D134" s="36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20"/>
      <c r="B135" s="24" t="s">
        <v>120</v>
      </c>
      <c r="C135" s="27">
        <v>3.6499999999999998E-2</v>
      </c>
      <c r="D135" s="42">
        <f>(((C24+C74+C86+C116)+D132+D133/(1-C135+C136+C137)))*C135</f>
        <v>99.47814507157014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20"/>
      <c r="B136" s="24" t="s">
        <v>121</v>
      </c>
      <c r="C136" s="27">
        <v>0</v>
      </c>
      <c r="D136" s="42">
        <f>(((C24+C74+C86+C116)+D132+D133/(1-C135+C136+C137)))*C136</f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20"/>
      <c r="B137" s="24" t="s">
        <v>109</v>
      </c>
      <c r="C137" s="57">
        <v>3.5000000000000003E-2</v>
      </c>
      <c r="D137" s="42">
        <f>(((C24+C74+C86+C116)+D132+D133/(1-C135+C136+C137)))*C137</f>
        <v>95.390002123423429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64" t="s">
        <v>60</v>
      </c>
      <c r="B138" s="65"/>
      <c r="C138" s="36"/>
      <c r="D138" s="42">
        <f>SUM(D132:D137)</f>
        <v>244.84207416775047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16" t="s">
        <v>110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16" t="s">
        <v>111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49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69" t="s">
        <v>112</v>
      </c>
      <c r="B142" s="67"/>
      <c r="C142" s="68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17"/>
      <c r="B144" s="18" t="s">
        <v>113</v>
      </c>
      <c r="C144" s="18" t="s">
        <v>27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50" t="s">
        <v>28</v>
      </c>
      <c r="B145" s="24" t="s">
        <v>25</v>
      </c>
      <c r="C145" s="51">
        <f>C24</f>
        <v>1258.0263636363636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50" t="s">
        <v>30</v>
      </c>
      <c r="B146" s="24" t="s">
        <v>40</v>
      </c>
      <c r="C146" s="51">
        <f>C74</f>
        <v>1273.3099291905453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50" t="s">
        <v>32</v>
      </c>
      <c r="B147" s="24" t="s">
        <v>75</v>
      </c>
      <c r="C147" s="52">
        <f>C86</f>
        <v>129.69735780149355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50" t="s">
        <v>34</v>
      </c>
      <c r="B148" s="24" t="s">
        <v>83</v>
      </c>
      <c r="C148" s="52">
        <f>C116</f>
        <v>14.416942232572726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50" t="s">
        <v>35</v>
      </c>
      <c r="B149" s="24" t="s">
        <v>103</v>
      </c>
      <c r="C149" s="52">
        <f>C126</f>
        <v>14.71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64" t="s">
        <v>114</v>
      </c>
      <c r="B150" s="65"/>
      <c r="C150" s="51">
        <f>SUM(C145:C149)</f>
        <v>2690.1605928609752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50" t="s">
        <v>37</v>
      </c>
      <c r="B151" s="24" t="s">
        <v>115</v>
      </c>
      <c r="C151" s="52">
        <f>D138</f>
        <v>244.84207416775047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4.75" customHeight="1" x14ac:dyDescent="0.25">
      <c r="A152" s="64" t="s">
        <v>116</v>
      </c>
      <c r="B152" s="65"/>
      <c r="C152" s="55">
        <f>SUM(C150:C151)</f>
        <v>2935.0026670287257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4"/>
      <c r="B154" s="4"/>
      <c r="C154" s="58">
        <f>C152*3</f>
        <v>8805.0080010861766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4"/>
      <c r="B155" s="4"/>
      <c r="C155" s="58">
        <f>12*C154</f>
        <v>105660.09601303411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mergeCells count="38">
    <mergeCell ref="A1:D1"/>
    <mergeCell ref="A2:D2"/>
    <mergeCell ref="A3:D3"/>
    <mergeCell ref="A4:C4"/>
    <mergeCell ref="A6:C6"/>
    <mergeCell ref="A15:C15"/>
    <mergeCell ref="A24:B24"/>
    <mergeCell ref="A27:C27"/>
    <mergeCell ref="A28:D28"/>
    <mergeCell ref="A29:D29"/>
    <mergeCell ref="A30:D30"/>
    <mergeCell ref="A32:C32"/>
    <mergeCell ref="A37:B37"/>
    <mergeCell ref="A40:D40"/>
    <mergeCell ref="A51:B51"/>
    <mergeCell ref="A56:C56"/>
    <mergeCell ref="A64:B64"/>
    <mergeCell ref="A66:D66"/>
    <mergeCell ref="A68:C68"/>
    <mergeCell ref="A74:B74"/>
    <mergeCell ref="A77:C77"/>
    <mergeCell ref="A86:B86"/>
    <mergeCell ref="A89:C89"/>
    <mergeCell ref="A90:D90"/>
    <mergeCell ref="A92:C92"/>
    <mergeCell ref="A101:B101"/>
    <mergeCell ref="A104:C104"/>
    <mergeCell ref="A108:B108"/>
    <mergeCell ref="A142:C142"/>
    <mergeCell ref="A150:B150"/>
    <mergeCell ref="E132:F133"/>
    <mergeCell ref="A138:B138"/>
    <mergeCell ref="A152:B152"/>
    <mergeCell ref="A111:C111"/>
    <mergeCell ref="A116:B116"/>
    <mergeCell ref="A119:C119"/>
    <mergeCell ref="A126:B126"/>
    <mergeCell ref="A129:C129"/>
  </mergeCells>
  <pageMargins left="0.25" right="0.25" top="0.75" bottom="0.75" header="0.3" footer="0.3"/>
  <pageSetup paperSize="9" scale="8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de Custos 1</vt:lpstr>
      <vt:lpstr>'Planilha de Custos 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userr</cp:lastModifiedBy>
  <cp:lastPrinted>2021-01-04T20:29:11Z</cp:lastPrinted>
  <dcterms:created xsi:type="dcterms:W3CDTF">2018-01-23T19:35:16Z</dcterms:created>
  <dcterms:modified xsi:type="dcterms:W3CDTF">2021-03-26T21:43:21Z</dcterms:modified>
</cp:coreProperties>
</file>