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325" activeTab="1"/>
  </bookViews>
  <sheets>
    <sheet name="Resumo da Proposta" sheetId="4" r:id="rId1"/>
    <sheet name="PCFP Com adic noturno" sheetId="3" r:id="rId2"/>
  </sheets>
  <definedNames>
    <definedName name="_xlnm.Print_Area" localSheetId="0">'Resumo da Proposta'!$A$1:$H$44</definedName>
  </definedNames>
  <calcPr calcId="144525"/>
  <extLst>
    <ext uri="GoogleSheetsCustomDataVersion1">
      <go:sheetsCustomData xmlns:go="http://customooxmlschemas.google.com/" r:id="" roundtripDataSignature="AMtx7mi9Nt1oUp/ofjT/9V/I72+keaFiFA=="/>
    </ext>
  </extLst>
</workbook>
</file>

<file path=xl/calcChain.xml><?xml version="1.0" encoding="utf-8"?>
<calcChain xmlns="http://schemas.openxmlformats.org/spreadsheetml/2006/main">
  <c r="C23" i="3" l="1"/>
  <c r="C89" i="3" l="1"/>
  <c r="C88" i="3"/>
  <c r="C29" i="3"/>
  <c r="C64" i="3" l="1"/>
  <c r="C26" i="3"/>
  <c r="C69" i="3" l="1"/>
  <c r="C65" i="3"/>
  <c r="C56" i="3" l="1"/>
  <c r="G15" i="4" l="1"/>
  <c r="C131" i="3" l="1"/>
  <c r="C154" i="3" s="1"/>
  <c r="C113" i="3"/>
  <c r="C120" i="3" s="1"/>
  <c r="C78" i="3"/>
  <c r="C150" i="3" l="1"/>
  <c r="C85" i="3"/>
  <c r="D52" i="3"/>
  <c r="C41" i="3"/>
  <c r="D51" i="3"/>
  <c r="C40" i="3"/>
  <c r="D50" i="3"/>
  <c r="D55" i="3"/>
  <c r="C86" i="3" s="1"/>
  <c r="D49" i="3"/>
  <c r="D54" i="3"/>
  <c r="D48" i="3"/>
  <c r="D53" i="3"/>
  <c r="C103" i="3" l="1"/>
  <c r="C102" i="3"/>
  <c r="C101" i="3"/>
  <c r="C42" i="3"/>
  <c r="C76" i="3" s="1"/>
  <c r="C104" i="3"/>
  <c r="C87" i="3"/>
  <c r="D56" i="3"/>
  <c r="C77" i="3" s="1"/>
  <c r="C79" i="3" l="1"/>
  <c r="C106" i="3"/>
  <c r="C119" i="3" s="1"/>
  <c r="C121" i="3" s="1"/>
  <c r="C153" i="3" s="1"/>
  <c r="C91" i="3" l="1"/>
  <c r="C152" i="3" s="1"/>
  <c r="C151" i="3"/>
  <c r="C90" i="3"/>
  <c r="C155" i="3" l="1"/>
  <c r="D137" i="3" s="1"/>
  <c r="D138" i="3" l="1"/>
  <c r="D140" i="3" l="1"/>
  <c r="D141" i="3"/>
  <c r="D142" i="3"/>
  <c r="D143" i="3" l="1"/>
  <c r="C156" i="3" s="1"/>
  <c r="C157" i="3" s="1"/>
  <c r="E15" i="4" l="1"/>
  <c r="F15" i="4" s="1"/>
  <c r="H16" i="4" s="1"/>
  <c r="H17" i="4" s="1"/>
  <c r="C159" i="3"/>
  <c r="I18" i="4" l="1"/>
  <c r="J18" i="4"/>
  <c r="C160" i="3"/>
  <c r="H15" i="4"/>
</calcChain>
</file>

<file path=xl/comments1.xml><?xml version="1.0" encoding="utf-8"?>
<comments xmlns="http://schemas.openxmlformats.org/spreadsheetml/2006/main">
  <authors>
    <author/>
  </authors>
  <commentList>
    <comment ref="B89" authorId="0">
      <text>
        <r>
          <rPr>
            <sz val="11"/>
            <color theme="1"/>
            <rFont val="Arial"/>
            <family val="2"/>
          </rPr>
          <t>======
ID#AAAAKihFhVM
Anderson    (2020-10-19 17:39:53)
Anderson: Texto antigo:
Incidência dos encargos do submódulo 2.2 sobre o Aviso Prévio Trabalhado</t>
        </r>
      </text>
    </comment>
    <comment ref="B100" authorId="0">
      <text>
        <r>
          <rPr>
            <sz val="11"/>
            <color theme="1"/>
            <rFont val="Arial"/>
            <family val="2"/>
          </rPr>
          <t>======
ID#AAAAKihFhW0
Anderson    (2020-10-19 17:39:53)
Férias</t>
        </r>
      </text>
    </comment>
    <comment ref="B101" authorId="0">
      <text>
        <r>
          <rPr>
            <sz val="11"/>
            <color theme="1"/>
            <rFont val="Arial"/>
            <family val="2"/>
          </rPr>
          <t>======
ID#AAAAKihFhVo
Anderson    (2020-10-19 17:39:53)
Ausências Legais</t>
        </r>
      </text>
    </comment>
    <comment ref="B102" authorId="0">
      <text>
        <r>
          <rPr>
            <sz val="11"/>
            <color theme="1"/>
            <rFont val="Arial"/>
            <family val="2"/>
          </rPr>
          <t>======
ID#AAAAKihFhWA
Anderson    (2020-10-19 17:39:53)
Licença-Paternidade</t>
        </r>
      </text>
    </comment>
    <comment ref="B103" authorId="0">
      <text>
        <r>
          <rPr>
            <sz val="11"/>
            <color theme="1"/>
            <rFont val="Arial"/>
            <family val="2"/>
          </rPr>
          <t>======
ID#AAAAKihFhVE
Anderson    (2020-10-19 17:39:53)
Ausência por acidente de trabalho</t>
        </r>
      </text>
    </comment>
    <comment ref="B104" authorId="0">
      <text>
        <r>
          <rPr>
            <sz val="11"/>
            <color theme="1"/>
            <rFont val="Arial"/>
            <family val="2"/>
          </rPr>
          <t>======
ID#AAAAKihFhVs
Anderson    (2020-10-19 17:39:53)
Afastamento Maternidade</t>
        </r>
      </text>
    </comment>
    <comment ref="B105" authorId="0">
      <text>
        <r>
          <rPr>
            <sz val="11"/>
            <color theme="1"/>
            <rFont val="Arial"/>
            <family val="2"/>
          </rPr>
          <t>======
ID#AAAAKihFhVw
Anderson    (2020-10-19 17:39:53)
Outros (especificar)</t>
        </r>
      </text>
    </comment>
    <comment ref="B112" authorId="0">
      <text>
        <r>
          <rPr>
            <sz val="11"/>
            <color theme="1"/>
            <rFont val="Arial"/>
            <family val="2"/>
          </rPr>
          <t>======
ID#AAAAKihFhWI
Anderson    (2020-10-19 17:39:53)
Intervalo para repouso e alimentação</t>
        </r>
      </text>
    </comment>
    <comment ref="B119" authorId="0">
      <text>
        <r>
          <rPr>
            <sz val="11"/>
            <color theme="1"/>
            <rFont val="Arial"/>
            <family val="2"/>
          </rPr>
          <t>======
ID#AAAAKihFhUY
Anderson    (2020-10-19 17:39:53)
Ausências Legais</t>
        </r>
      </text>
    </comment>
    <comment ref="B120" authorId="0">
      <text>
        <r>
          <rPr>
            <sz val="11"/>
            <color theme="1"/>
            <rFont val="Arial"/>
            <family val="2"/>
          </rPr>
          <t>======
ID#AAAAKihFhUI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Pj7a3Gcb8In/mT1wrJDxL9KjBuQ=="/>
    </ext>
  </extLst>
</comments>
</file>

<file path=xl/sharedStrings.xml><?xml version="1.0" encoding="utf-8"?>
<sst xmlns="http://schemas.openxmlformats.org/spreadsheetml/2006/main" count="239" uniqueCount="162">
  <si>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</si>
  <si>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</si>
  <si>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</si>
  <si>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</si>
  <si>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</si>
  <si>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</si>
  <si>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</si>
  <si>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</si>
  <si>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</si>
  <si>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</si>
  <si>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</si>
  <si>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</si>
  <si>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</si>
  <si>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</si>
  <si>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</si>
  <si>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</si>
  <si>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</si>
  <si>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</si>
  <si>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</si>
  <si>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</si>
  <si>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</si>
  <si>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</si>
  <si>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</si>
  <si>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</si>
  <si>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</si>
  <si>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</si>
  <si>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</si>
  <si>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</si>
  <si>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</si>
  <si>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</si>
  <si>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</si>
  <si>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</si>
  <si>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</si>
  <si>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</si>
  <si>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</si>
  <si>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</si>
  <si>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</si>
  <si>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</si>
  <si>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</si>
  <si>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</si>
  <si>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</si>
  <si>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</si>
  <si>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</si>
  <si>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</si>
  <si>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</si>
  <si>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</si>
  <si>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</si>
  <si>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</si>
  <si>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</si>
  <si>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</si>
  <si>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</si>
  <si>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</si>
  <si>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</si>
  <si>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</si>
  <si>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</si>
  <si>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</si>
  <si>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</si>
  <si>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</si>
  <si>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</si>
  <si>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</si>
  <si>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</si>
  <si>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</si>
  <si>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</si>
  <si>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</si>
  <si>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</si>
  <si>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</si>
  <si>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</si>
  <si>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</si>
  <si>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</si>
  <si>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</si>
  <si>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</si>
  <si>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</si>
  <si>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</si>
  <si>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</si>
  <si>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</si>
  <si>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</si>
  <si>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</si>
  <si>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</si>
  <si>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</si>
  <si>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</si>
  <si>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</si>
  <si>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</si>
  <si>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</si>
  <si>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</si>
  <si>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</si>
  <si>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</si>
  <si>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</si>
  <si>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</si>
  <si>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</si>
  <si>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</si>
  <si>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</si>
  <si>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</si>
  <si>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</si>
  <si>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</si>
  <si>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</si>
  <si>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</si>
  <si>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</si>
  <si>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</si>
  <si>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</si>
  <si>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</si>
  <si>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</si>
  <si>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t>Módulo 6 - Custos Indiretos, Tributos e Lucro</t>
  </si>
  <si>
    <t xml:space="preserve">C.1. Tributos Federais (especificar) PIS </t>
  </si>
  <si>
    <t>C.2. Tributos Estaduais (especificar) COFIS</t>
  </si>
  <si>
    <t>C.3. Tributos Municipais (especificar) ISS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</si>
  <si>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</si>
  <si>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</si>
  <si>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</si>
  <si>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</si>
  <si>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</si>
  <si>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Posto 40 horas segunda a sexta - 07h às 23:00h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</si>
  <si>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</si>
  <si>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</si>
  <si>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</si>
  <si>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</si>
  <si>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r>
      <t>Nota:</t>
    </r>
    <r>
      <rPr>
        <sz val="8"/>
        <color rgb="FF000000"/>
        <rFont val="Arial"/>
        <family val="2"/>
      </rPr>
      <t> Valores mensais por empregado.</t>
    </r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</si>
  <si>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</si>
  <si>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</si>
  <si>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 xml:space="preserve">Uniformes </t>
  </si>
  <si>
    <t>FÓRMULA: =((C18/200)*20%)*1*20,8   TEXTUAL: piso / total de hora * 20 % que tem direito * 1 hora por dia * total de dias no mês</t>
  </si>
  <si>
    <t>CIDADE DE CAMPO VERDE</t>
  </si>
  <si>
    <t>PROPOSTA DE PREÇOS</t>
  </si>
  <si>
    <r>
      <t xml:space="preserve">A Empresa M &amp; M SERVIÇOS LTDA, pessoa Jurídica de direito privado, estabelecida à CNPJ: 27.238.213/0001 - 02, estabelecida na Cidade de Macapá, Estado do Amapá, sito a Rua Tucuruí Nº 570, Bairro Infraero II, CEP. 68.908-038, Telefone: (96)99104-0780, E-mail: </t>
    </r>
    <r>
      <rPr>
        <b/>
        <u/>
        <sz val="12"/>
        <color indexed="40"/>
        <rFont val="Arial"/>
        <family val="2"/>
      </rPr>
      <t>memservicos01@gmail.com</t>
    </r>
    <r>
      <rPr>
        <sz val="11"/>
        <color theme="1"/>
        <rFont val="Arial"/>
        <family val="2"/>
      </rPr>
      <t>, por intermédio de seu representante legal, senhor ANDERSON SOARES MONTEIRO, portador da Carteira de Identidade nº 706921 PTC/AP e do CPF nº 629.406.002-87, para fins de participação no Pregão Eletrônico nº 01/2021, apresenta a seguinte proposta de preços:</t>
    </r>
  </si>
  <si>
    <t>ITEM</t>
  </si>
  <si>
    <t>POSTO</t>
  </si>
  <si>
    <t>Unidade de Medida</t>
  </si>
  <si>
    <t xml:space="preserve">Qtde Total Mensal   </t>
  </si>
  <si>
    <t>Valor Mensal</t>
  </si>
  <si>
    <t>Total Mensal</t>
  </si>
  <si>
    <t>Qtde total Anual</t>
  </si>
  <si>
    <t>Total Anual</t>
  </si>
  <si>
    <t>posto de trabalho/mês</t>
  </si>
  <si>
    <t>apoio administrativo - Contínuo (CBO 4122-05) - 40 horas - das 7 as 23 horas - Campus São Vicente - Campo Verde.</t>
  </si>
  <si>
    <t>12 meses</t>
  </si>
  <si>
    <t>O prazo de validade da proposta de preços é de 120 (cento e vinte) dias corridos, contados da data da abertura da licitação.</t>
  </si>
  <si>
    <t>Declaramos que estamos de pleno acordo com todas as condições estabelecidas no Edital e seus Anexos, bem como aceitamos todas as obrigações e responsabilidades especificadas no Termo de Referência.</t>
  </si>
  <si>
    <t>Declaramos que nos preços cotados estão incluídas todas as despesas que, direta ou indiretamente, fazem parte do presente objeto, tais como gastos da empresa com suporte técnico e administrativo, impostos, seguros, taxas ou quaisquer outros que possam incidir sobre gastos da empresa, sem quaisquer acréscimos em virtude de expectativa inflacionária.</t>
  </si>
  <si>
    <t>DADOS DA EMPRESA:</t>
  </si>
  <si>
    <t>1- Razão Social: M &amp; M SERVIÇOS LTDA</t>
  </si>
  <si>
    <t>2- CNPJ/MF: 27.238.213/0001 - 02</t>
  </si>
  <si>
    <t>3-Endereço: Rua Tucuruí Nº 570, Bairro Infraero II.</t>
  </si>
  <si>
    <t>4- Cidade/UF: Macapá/AP</t>
  </si>
  <si>
    <t>5-CEP: 68.908-038</t>
  </si>
  <si>
    <t>6-Tel/Fax: (96)99104-0780</t>
  </si>
  <si>
    <t>7-Email: memservicos01@gmail.com</t>
  </si>
  <si>
    <t>8- Banco: Caixa Econômica.</t>
  </si>
  <si>
    <t>9-Agência: 4708</t>
  </si>
  <si>
    <t>10-Conta Corrente: 1086-8</t>
  </si>
  <si>
    <t>VALOR MENSAL POR EMPREGADO - 3 EMPREGADOS</t>
  </si>
  <si>
    <t>VALOR ANUAL</t>
  </si>
  <si>
    <t>I</t>
  </si>
  <si>
    <t>II</t>
  </si>
  <si>
    <t>Campus São Vicente - Campo Verde</t>
  </si>
  <si>
    <t>Ministério da Educação</t>
  </si>
  <si>
    <t>Secretaria de Educação Profissional e Tecnológica</t>
  </si>
  <si>
    <t>Instituto Federal de Educação Ciência e Tecnologia de Mato Grosso</t>
  </si>
  <si>
    <t xml:space="preserve">                                                                                       Empresa:  M &amp; M SERVIÇOS LTDA</t>
  </si>
  <si>
    <t xml:space="preserve">                                                                                       CNPJ: 27.238.213/0001 - 02</t>
  </si>
  <si>
    <t xml:space="preserve">                                                                                                    Empresa:  M &amp; M SERVIÇOS LTDA</t>
  </si>
  <si>
    <t xml:space="preserve">                                                                                                      CNPJ: 27.238.213/0001 - 02</t>
  </si>
  <si>
    <t>Assistência Médica Familiar</t>
  </si>
  <si>
    <t>Cesta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</si>
</sst>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  <numFmt numFmtId="167" formatCode="[$R$-416]\ #,##0.00;[Red]\-[$R$-416]\ #,##0.00"/>
  </numFmts>
  <fonts count="30">
    <font>
      <sz val="11"/>
      <color theme="1"/>
      <name val="Arial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sz val="11"/>
      <name val="Inconsolata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u/>
      <sz val="12"/>
      <color indexed="4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theme="0"/>
      <name val="Times New Roman"/>
      <family val="1"/>
    </font>
    <font>
      <sz val="12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indexed="44"/>
        <bgColor indexed="51"/>
      </patternFill>
    </fill>
    <fill>
      <patternFill patternType="solid">
        <fgColor indexed="55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4" fontId="2" fillId="0" borderId="7" xfId="0" applyNumberFormat="1" applyFont="1" applyBorder="1"/>
    <xf numFmtId="0" fontId="5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4" fontId="6" fillId="0" borderId="13" xfId="0" applyNumberFormat="1" applyFont="1" applyBorder="1"/>
    <xf numFmtId="164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Border="1"/>
    <xf numFmtId="0" fontId="4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9" xfId="0" applyFont="1" applyBorder="1" applyAlignment="1">
      <alignment horizontal="left" vertical="center" wrapText="1"/>
    </xf>
    <xf numFmtId="164" fontId="2" fillId="0" borderId="0" xfId="0" applyNumberFormat="1" applyFont="1"/>
    <xf numFmtId="0" fontId="3" fillId="0" borderId="0" xfId="0" applyFont="1"/>
    <xf numFmtId="0" fontId="4" fillId="0" borderId="5" xfId="0" applyFont="1" applyBorder="1" applyAlignment="1">
      <alignment vertical="center" wrapText="1"/>
    </xf>
    <xf numFmtId="0" fontId="9" fillId="0" borderId="0" xfId="0" applyFont="1"/>
    <xf numFmtId="0" fontId="4" fillId="0" borderId="15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0" fontId="2" fillId="0" borderId="0" xfId="0" applyFont="1" applyAlignment="1"/>
    <xf numFmtId="164" fontId="2" fillId="0" borderId="29" xfId="0" applyNumberFormat="1" applyFont="1" applyBorder="1" applyAlignment="1">
      <alignment horizontal="center" vertical="center" wrapText="1"/>
    </xf>
    <xf numFmtId="166" fontId="2" fillId="0" borderId="0" xfId="0" applyNumberFormat="1" applyFont="1"/>
    <xf numFmtId="0" fontId="0" fillId="0" borderId="0" xfId="0" applyFont="1" applyAlignment="1"/>
    <xf numFmtId="164" fontId="13" fillId="6" borderId="3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0" fontId="2" fillId="0" borderId="23" xfId="0" applyNumberFormat="1" applyFont="1" applyBorder="1" applyAlignment="1">
      <alignment horizontal="center" vertical="center" wrapText="1"/>
    </xf>
    <xf numFmtId="10" fontId="0" fillId="0" borderId="30" xfId="1" applyNumberFormat="1" applyFont="1" applyBorder="1" applyAlignment="1">
      <alignment horizontal="center"/>
    </xf>
    <xf numFmtId="10" fontId="0" fillId="0" borderId="29" xfId="1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NumberFormat="1"/>
    <xf numFmtId="0" fontId="21" fillId="0" borderId="0" xfId="0" applyNumberFormat="1" applyFont="1" applyAlignment="1">
      <alignment wrapText="1"/>
    </xf>
    <xf numFmtId="0" fontId="22" fillId="8" borderId="32" xfId="0" applyNumberFormat="1" applyFont="1" applyFill="1" applyBorder="1" applyAlignment="1">
      <alignment horizontal="center" vertical="center"/>
    </xf>
    <xf numFmtId="0" fontId="22" fillId="8" borderId="32" xfId="0" applyNumberFormat="1" applyFont="1" applyFill="1" applyBorder="1" applyAlignment="1">
      <alignment horizontal="center" vertical="center" wrapText="1"/>
    </xf>
    <xf numFmtId="167" fontId="22" fillId="8" borderId="32" xfId="0" applyNumberFormat="1" applyFont="1" applyFill="1" applyBorder="1" applyAlignment="1">
      <alignment horizontal="center" vertical="center"/>
    </xf>
    <xf numFmtId="0" fontId="22" fillId="9" borderId="0" xfId="0" applyNumberFormat="1" applyFont="1" applyFill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 wrapText="1"/>
    </xf>
    <xf numFmtId="167" fontId="22" fillId="0" borderId="3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10" borderId="32" xfId="0" applyNumberFormat="1" applyFill="1" applyBorder="1" applyAlignment="1">
      <alignment horizontal="center" vertical="center"/>
    </xf>
    <xf numFmtId="167" fontId="0" fillId="10" borderId="32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2" fillId="11" borderId="32" xfId="0" applyNumberFormat="1" applyFont="1" applyFill="1" applyBorder="1" applyAlignment="1">
      <alignment horizontal="center" vertical="center"/>
    </xf>
    <xf numFmtId="167" fontId="0" fillId="11" borderId="32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23" fillId="0" borderId="0" xfId="0" applyNumberFormat="1" applyFont="1" applyAlignment="1">
      <alignment horizontal="center"/>
    </xf>
    <xf numFmtId="0" fontId="28" fillId="0" borderId="34" xfId="0" applyFont="1" applyBorder="1"/>
    <xf numFmtId="0" fontId="2" fillId="0" borderId="34" xfId="0" applyFont="1" applyBorder="1" applyAlignment="1">
      <alignment horizontal="center" vertical="center"/>
    </xf>
    <xf numFmtId="166" fontId="2" fillId="0" borderId="34" xfId="0" applyNumberFormat="1" applyFont="1" applyBorder="1"/>
    <xf numFmtId="0" fontId="14" fillId="0" borderId="0" xfId="0" applyFont="1"/>
    <xf numFmtId="164" fontId="14" fillId="12" borderId="19" xfId="0" applyNumberFormat="1" applyFont="1" applyFill="1" applyBorder="1" applyAlignment="1">
      <alignment vertical="center" wrapText="1"/>
    </xf>
    <xf numFmtId="167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/>
    <xf numFmtId="10" fontId="2" fillId="0" borderId="0" xfId="1" applyNumberFormat="1" applyFont="1"/>
    <xf numFmtId="4" fontId="2" fillId="0" borderId="0" xfId="0" applyNumberFormat="1" applyFont="1"/>
    <xf numFmtId="0" fontId="0" fillId="0" borderId="32" xfId="0" applyNumberFormat="1" applyFill="1" applyBorder="1"/>
    <xf numFmtId="0" fontId="0" fillId="0" borderId="27" xfId="0" applyFont="1" applyBorder="1" applyAlignment="1">
      <alignment vertical="center"/>
    </xf>
    <xf numFmtId="0" fontId="24" fillId="0" borderId="32" xfId="0" applyNumberFormat="1" applyFont="1" applyFill="1" applyBorder="1" applyAlignment="1">
      <alignment horizontal="left" wrapText="1"/>
    </xf>
    <xf numFmtId="0" fontId="0" fillId="0" borderId="33" xfId="0" applyNumberFormat="1" applyFill="1" applyBorder="1"/>
    <xf numFmtId="0" fontId="21" fillId="7" borderId="32" xfId="0" applyNumberFormat="1" applyFont="1" applyFill="1" applyBorder="1" applyAlignment="1">
      <alignment horizontal="justify" vertical="center" wrapText="1"/>
    </xf>
    <xf numFmtId="0" fontId="24" fillId="7" borderId="32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18" fillId="7" borderId="31" xfId="0" applyNumberFormat="1" applyFont="1" applyFill="1" applyBorder="1" applyAlignment="1">
      <alignment horizontal="center" vertical="center" wrapText="1"/>
    </xf>
    <xf numFmtId="0" fontId="29" fillId="0" borderId="35" xfId="2" applyNumberFormat="1" applyFont="1" applyBorder="1" applyAlignment="1">
      <alignment horizontal="center" vertical="center"/>
    </xf>
    <xf numFmtId="0" fontId="29" fillId="0" borderId="27" xfId="2" applyNumberFormat="1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1" fillId="7" borderId="32" xfId="0" applyNumberFormat="1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wrapText="1"/>
    </xf>
    <xf numFmtId="0" fontId="0" fillId="0" borderId="0" xfId="0" applyFont="1" applyAlignment="1"/>
    <xf numFmtId="0" fontId="1" fillId="0" borderId="28" xfId="0" applyFont="1" applyBorder="1"/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4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7" xfId="0" applyFont="1" applyBorder="1" applyAlignment="1"/>
  </cellXfs>
  <cellStyles count="3">
    <cellStyle name="Normal" xfId="0" builtinId="0"/>
    <cellStyle name="Porcentagem" xfId="1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33</xdr:row>
      <xdr:rowOff>161925</xdr:rowOff>
    </xdr:from>
    <xdr:to>
      <xdr:col>6</xdr:col>
      <xdr:colOff>942975</xdr:colOff>
      <xdr:row>39</xdr:row>
      <xdr:rowOff>47625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002000"/>
          <a:ext cx="19145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1704975</xdr:colOff>
      <xdr:row>0</xdr:row>
      <xdr:rowOff>19050</xdr:rowOff>
    </xdr:from>
    <xdr:to>
      <xdr:col>1</xdr:col>
      <xdr:colOff>2676525</xdr:colOff>
      <xdr:row>3</xdr:row>
      <xdr:rowOff>0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9715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0</xdr:row>
      <xdr:rowOff>19050</xdr:rowOff>
    </xdr:from>
    <xdr:to>
      <xdr:col>1</xdr:col>
      <xdr:colOff>2676525</xdr:colOff>
      <xdr:row>3</xdr:row>
      <xdr:rowOff>0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09550"/>
          <a:ext cx="9715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266700</xdr:colOff>
      <xdr:row>156</xdr:row>
      <xdr:rowOff>104776</xdr:rowOff>
    </xdr:from>
    <xdr:to>
      <xdr:col>3</xdr:col>
      <xdr:colOff>1285875</xdr:colOff>
      <xdr:row>159</xdr:row>
      <xdr:rowOff>123826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32985076"/>
          <a:ext cx="1019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5" zoomScale="110" zoomScaleNormal="100" zoomScaleSheetLayoutView="110" workbookViewId="0">
      <selection activeCell="B32" sqref="B32:H32"/>
    </sheetView>
  </sheetViews>
  <sheetFormatPr defaultRowHeight="14.25"/>
  <cols>
    <col min="1" max="1" width="7.875" customWidth="1"/>
    <col min="2" max="2" width="32" customWidth="1"/>
    <col min="3" max="3" width="13.875" customWidth="1"/>
    <col min="4" max="4" width="11.625" customWidth="1"/>
    <col min="5" max="5" width="14.25" customWidth="1"/>
    <col min="6" max="6" width="13.125" customWidth="1"/>
    <col min="7" max="7" width="13.375" customWidth="1"/>
    <col min="8" max="8" width="15.25" customWidth="1"/>
    <col min="9" max="10" width="11.875" bestFit="1" customWidth="1"/>
  </cols>
  <sheetData>
    <row r="1" spans="1:8" s="60" customFormat="1">
      <c r="A1" s="91" t="s">
        <v>158</v>
      </c>
      <c r="B1" s="91"/>
      <c r="C1" s="91"/>
      <c r="D1" s="91"/>
      <c r="E1" s="91"/>
      <c r="F1" s="91"/>
      <c r="G1" s="91"/>
      <c r="H1" s="91"/>
    </row>
    <row r="2" spans="1:8" s="60" customFormat="1">
      <c r="A2" s="91" t="s">
        <v>159</v>
      </c>
      <c r="B2" s="91"/>
      <c r="C2" s="91"/>
      <c r="D2" s="91"/>
      <c r="E2" s="91"/>
      <c r="F2" s="91"/>
      <c r="G2" s="91"/>
      <c r="H2" s="91"/>
    </row>
    <row r="3" spans="1:8" s="60" customFormat="1">
      <c r="A3" s="98" t="s">
        <v>153</v>
      </c>
      <c r="B3" s="99"/>
      <c r="C3" s="99"/>
      <c r="D3" s="99"/>
      <c r="E3" s="99"/>
      <c r="F3" s="99"/>
      <c r="G3" s="99"/>
      <c r="H3" s="99"/>
    </row>
    <row r="4" spans="1:8" s="60" customFormat="1">
      <c r="A4" s="98" t="s">
        <v>154</v>
      </c>
      <c r="B4" s="99"/>
      <c r="C4" s="99"/>
      <c r="D4" s="99"/>
      <c r="E4" s="99"/>
      <c r="F4" s="99"/>
      <c r="G4" s="99"/>
      <c r="H4" s="99"/>
    </row>
    <row r="5" spans="1:8" s="60" customFormat="1">
      <c r="A5" s="98" t="s">
        <v>155</v>
      </c>
      <c r="B5" s="99"/>
      <c r="C5" s="99"/>
      <c r="D5" s="99"/>
      <c r="E5" s="99"/>
      <c r="F5" s="99"/>
      <c r="G5" s="99"/>
      <c r="H5" s="99"/>
    </row>
    <row r="6" spans="1:8" s="60" customFormat="1"/>
    <row r="7" spans="1:8" ht="18.75">
      <c r="A7" s="97" t="s">
        <v>121</v>
      </c>
      <c r="B7" s="97"/>
      <c r="C7" s="97"/>
      <c r="D7" s="97"/>
      <c r="E7" s="97"/>
      <c r="F7" s="97"/>
      <c r="G7" s="97"/>
      <c r="H7" s="97"/>
    </row>
    <row r="8" spans="1:8">
      <c r="A8" s="100" t="s">
        <v>122</v>
      </c>
      <c r="B8" s="101"/>
      <c r="C8" s="101"/>
      <c r="D8" s="101"/>
      <c r="E8" s="101"/>
      <c r="F8" s="101"/>
      <c r="G8" s="101"/>
      <c r="H8" s="101"/>
    </row>
    <row r="9" spans="1:8" ht="17.25" customHeight="1">
      <c r="A9" s="101"/>
      <c r="B9" s="101"/>
      <c r="C9" s="101"/>
      <c r="D9" s="101"/>
      <c r="E9" s="101"/>
      <c r="F9" s="101"/>
      <c r="G9" s="101"/>
      <c r="H9" s="101"/>
    </row>
    <row r="10" spans="1:8" ht="18" customHeight="1">
      <c r="A10" s="101"/>
      <c r="B10" s="101"/>
      <c r="C10" s="101"/>
      <c r="D10" s="101"/>
      <c r="E10" s="101"/>
      <c r="F10" s="101"/>
      <c r="G10" s="101"/>
      <c r="H10" s="101"/>
    </row>
    <row r="11" spans="1:8" ht="21" customHeight="1">
      <c r="A11" s="101"/>
      <c r="B11" s="101"/>
      <c r="C11" s="101"/>
      <c r="D11" s="101"/>
      <c r="E11" s="101"/>
      <c r="F11" s="101"/>
      <c r="G11" s="101"/>
      <c r="H11" s="101"/>
    </row>
    <row r="12" spans="1:8" ht="21" customHeight="1">
      <c r="A12" s="101"/>
      <c r="B12" s="101"/>
      <c r="C12" s="101"/>
      <c r="D12" s="101"/>
      <c r="E12" s="101"/>
      <c r="F12" s="101"/>
      <c r="G12" s="101"/>
      <c r="H12" s="101"/>
    </row>
    <row r="13" spans="1:8" ht="15.75">
      <c r="A13" s="61"/>
      <c r="B13" s="62"/>
      <c r="C13" s="62"/>
      <c r="D13" s="62"/>
      <c r="E13" s="62"/>
      <c r="F13" s="62"/>
      <c r="G13" s="62"/>
      <c r="H13" s="62"/>
    </row>
    <row r="14" spans="1:8" ht="31.5">
      <c r="A14" s="63" t="s">
        <v>123</v>
      </c>
      <c r="B14" s="63" t="s">
        <v>124</v>
      </c>
      <c r="C14" s="64" t="s">
        <v>125</v>
      </c>
      <c r="D14" s="64" t="s">
        <v>126</v>
      </c>
      <c r="E14" s="65" t="s">
        <v>127</v>
      </c>
      <c r="F14" s="65" t="s">
        <v>128</v>
      </c>
      <c r="G14" s="64" t="s">
        <v>129</v>
      </c>
      <c r="H14" s="66" t="s">
        <v>130</v>
      </c>
    </row>
    <row r="15" spans="1:8" ht="63">
      <c r="A15" s="67">
        <v>5</v>
      </c>
      <c r="B15" s="68" t="s">
        <v>132</v>
      </c>
      <c r="C15" s="68" t="s">
        <v>131</v>
      </c>
      <c r="D15" s="68">
        <v>3</v>
      </c>
      <c r="E15" s="69">
        <f>'PCFP Com adic noturno'!$C$157</f>
        <v>2935.004171729136</v>
      </c>
      <c r="F15" s="69">
        <f>E15*D15</f>
        <v>8805.012515187409</v>
      </c>
      <c r="G15" s="67">
        <f t="shared" ref="G15" si="0">D15*12</f>
        <v>36</v>
      </c>
      <c r="H15" s="69">
        <f t="shared" ref="H15" si="1">E15*G15</f>
        <v>105660.15018224889</v>
      </c>
    </row>
    <row r="16" spans="1:8" ht="15.75">
      <c r="A16" s="70"/>
      <c r="B16" s="71"/>
      <c r="C16" s="71"/>
      <c r="D16" s="71"/>
      <c r="E16" s="72"/>
      <c r="F16" s="72"/>
      <c r="G16" s="63" t="s">
        <v>128</v>
      </c>
      <c r="H16" s="65">
        <f>SUM(F15:F15)</f>
        <v>8805.012515187409</v>
      </c>
    </row>
    <row r="17" spans="1:10" ht="15.75">
      <c r="A17" s="70"/>
      <c r="B17" s="73"/>
      <c r="C17" s="73"/>
      <c r="D17" s="73"/>
      <c r="E17" s="74"/>
      <c r="F17" s="74"/>
      <c r="G17" s="75" t="s">
        <v>133</v>
      </c>
      <c r="H17" s="76">
        <f>H16*12</f>
        <v>105660.15018224891</v>
      </c>
    </row>
    <row r="18" spans="1:10">
      <c r="A18" s="61"/>
      <c r="B18" s="77"/>
      <c r="C18" s="77"/>
      <c r="D18" s="77"/>
      <c r="E18" s="78"/>
      <c r="F18" s="78"/>
      <c r="G18" s="77"/>
      <c r="H18" s="79"/>
      <c r="I18" s="85">
        <f>H17*10%</f>
        <v>10566.015018224891</v>
      </c>
      <c r="J18" s="85">
        <f>H17*16.66%</f>
        <v>17602.981020362669</v>
      </c>
    </row>
    <row r="19" spans="1:10">
      <c r="A19" s="61"/>
      <c r="B19" s="94" t="s">
        <v>134</v>
      </c>
      <c r="C19" s="94"/>
      <c r="D19" s="94"/>
      <c r="E19" s="94"/>
      <c r="F19" s="94"/>
      <c r="G19" s="94"/>
      <c r="H19" s="94"/>
      <c r="J19" s="86">
        <v>17602.96</v>
      </c>
    </row>
    <row r="20" spans="1:10">
      <c r="A20" s="61"/>
      <c r="B20" s="94"/>
      <c r="C20" s="94"/>
      <c r="D20" s="94"/>
      <c r="E20" s="94"/>
      <c r="F20" s="94"/>
      <c r="G20" s="94"/>
      <c r="H20" s="94"/>
    </row>
    <row r="21" spans="1:10">
      <c r="A21" s="61"/>
      <c r="B21" s="93"/>
      <c r="C21" s="93"/>
      <c r="D21" s="93"/>
      <c r="E21" s="93"/>
      <c r="F21" s="93"/>
      <c r="G21" s="93"/>
      <c r="H21" s="93"/>
    </row>
    <row r="22" spans="1:10">
      <c r="A22" s="61"/>
      <c r="B22" s="93"/>
      <c r="C22" s="93"/>
      <c r="D22" s="93"/>
      <c r="E22" s="93"/>
      <c r="F22" s="93"/>
      <c r="G22" s="93"/>
      <c r="H22" s="93"/>
    </row>
    <row r="23" spans="1:10">
      <c r="A23" s="61"/>
      <c r="B23" s="102" t="s">
        <v>135</v>
      </c>
      <c r="C23" s="102"/>
      <c r="D23" s="102"/>
      <c r="E23" s="102"/>
      <c r="F23" s="102"/>
      <c r="G23" s="102"/>
      <c r="H23" s="102"/>
    </row>
    <row r="24" spans="1:10">
      <c r="A24" s="61"/>
      <c r="B24" s="102"/>
      <c r="C24" s="102"/>
      <c r="D24" s="102"/>
      <c r="E24" s="102"/>
      <c r="F24" s="102"/>
      <c r="G24" s="102"/>
      <c r="H24" s="102"/>
    </row>
    <row r="25" spans="1:10">
      <c r="A25" s="61"/>
      <c r="B25" s="102"/>
      <c r="C25" s="102"/>
      <c r="D25" s="102"/>
      <c r="E25" s="102"/>
      <c r="F25" s="102"/>
      <c r="G25" s="102"/>
      <c r="H25" s="102"/>
    </row>
    <row r="26" spans="1:10">
      <c r="A26" s="61"/>
      <c r="B26" s="93"/>
      <c r="C26" s="93"/>
      <c r="D26" s="93"/>
      <c r="E26" s="93"/>
      <c r="F26" s="93"/>
      <c r="G26" s="93"/>
      <c r="H26" s="93"/>
    </row>
    <row r="27" spans="1:10">
      <c r="A27" s="61"/>
      <c r="B27" s="94" t="s">
        <v>136</v>
      </c>
      <c r="C27" s="94"/>
      <c r="D27" s="94"/>
      <c r="E27" s="94"/>
      <c r="F27" s="94"/>
      <c r="G27" s="94"/>
      <c r="H27" s="94"/>
    </row>
    <row r="28" spans="1:10">
      <c r="A28" s="61"/>
      <c r="B28" s="94"/>
      <c r="C28" s="94"/>
      <c r="D28" s="94"/>
      <c r="E28" s="94"/>
      <c r="F28" s="94"/>
      <c r="G28" s="94"/>
      <c r="H28" s="94"/>
    </row>
    <row r="29" spans="1:10">
      <c r="A29" s="61"/>
      <c r="B29" s="94"/>
      <c r="C29" s="94"/>
      <c r="D29" s="94"/>
      <c r="E29" s="94"/>
      <c r="F29" s="94"/>
      <c r="G29" s="94"/>
      <c r="H29" s="94"/>
    </row>
    <row r="30" spans="1:10">
      <c r="A30" s="61"/>
      <c r="B30" s="94"/>
      <c r="C30" s="94"/>
      <c r="D30" s="94"/>
      <c r="E30" s="94"/>
      <c r="F30" s="94"/>
      <c r="G30" s="94"/>
      <c r="H30" s="94"/>
    </row>
    <row r="31" spans="1:10" ht="15.75">
      <c r="A31" s="61"/>
      <c r="B31" s="62"/>
      <c r="C31" s="62"/>
      <c r="D31" s="62"/>
      <c r="E31" s="62"/>
      <c r="F31" s="62"/>
      <c r="G31" s="62"/>
      <c r="H31" s="62"/>
    </row>
    <row r="32" spans="1:10" ht="15.75">
      <c r="A32" s="61"/>
      <c r="B32" s="95" t="s">
        <v>137</v>
      </c>
      <c r="C32" s="95"/>
      <c r="D32" s="95"/>
      <c r="E32" s="95"/>
      <c r="F32" s="95"/>
      <c r="G32" s="95"/>
      <c r="H32" s="95"/>
    </row>
    <row r="33" spans="1:8">
      <c r="A33" s="61"/>
      <c r="B33" s="90"/>
      <c r="C33" s="90"/>
      <c r="D33" s="90"/>
      <c r="E33" s="90"/>
      <c r="F33" s="90"/>
      <c r="G33" s="90"/>
      <c r="H33" s="90"/>
    </row>
    <row r="34" spans="1:8" ht="15.75">
      <c r="A34" s="61"/>
      <c r="B34" s="92" t="s">
        <v>138</v>
      </c>
      <c r="C34" s="92"/>
      <c r="D34" s="92"/>
      <c r="E34" s="92"/>
      <c r="F34" s="92"/>
      <c r="G34" s="92"/>
      <c r="H34" s="92"/>
    </row>
    <row r="35" spans="1:8" ht="15.75">
      <c r="A35" s="61"/>
      <c r="B35" s="96" t="s">
        <v>139</v>
      </c>
      <c r="C35" s="96"/>
      <c r="D35" s="96"/>
      <c r="E35" s="96"/>
      <c r="F35" s="96"/>
      <c r="G35" s="96"/>
      <c r="H35" s="96"/>
    </row>
    <row r="36" spans="1:8" ht="15.75">
      <c r="A36" s="61"/>
      <c r="B36" s="92" t="s">
        <v>140</v>
      </c>
      <c r="C36" s="92"/>
      <c r="D36" s="92"/>
      <c r="E36" s="92"/>
      <c r="F36" s="92"/>
      <c r="G36" s="92"/>
      <c r="H36" s="92"/>
    </row>
    <row r="37" spans="1:8" ht="15.75">
      <c r="A37" s="61"/>
      <c r="B37" s="92" t="s">
        <v>141</v>
      </c>
      <c r="C37" s="92"/>
      <c r="D37" s="92"/>
      <c r="E37" s="92"/>
      <c r="F37" s="92"/>
      <c r="G37" s="92"/>
      <c r="H37" s="92"/>
    </row>
    <row r="38" spans="1:8" ht="15.75">
      <c r="A38" s="61"/>
      <c r="B38" s="92" t="s">
        <v>142</v>
      </c>
      <c r="C38" s="92"/>
      <c r="D38" s="92"/>
      <c r="E38" s="92"/>
      <c r="F38" s="92"/>
      <c r="G38" s="92"/>
      <c r="H38" s="92"/>
    </row>
    <row r="39" spans="1:8" ht="15.75">
      <c r="A39" s="61"/>
      <c r="B39" s="92" t="s">
        <v>143</v>
      </c>
      <c r="C39" s="92"/>
      <c r="D39" s="92"/>
      <c r="E39" s="92"/>
      <c r="F39" s="92"/>
      <c r="G39" s="92"/>
      <c r="H39" s="92"/>
    </row>
    <row r="40" spans="1:8" ht="15.75">
      <c r="A40" s="61"/>
      <c r="B40" s="92" t="s">
        <v>144</v>
      </c>
      <c r="C40" s="92"/>
      <c r="D40" s="92"/>
      <c r="E40" s="92"/>
      <c r="F40" s="92"/>
      <c r="G40" s="92"/>
      <c r="H40" s="92"/>
    </row>
    <row r="41" spans="1:8" ht="15.75">
      <c r="A41" s="61"/>
      <c r="B41" s="92" t="s">
        <v>145</v>
      </c>
      <c r="C41" s="92"/>
      <c r="D41" s="92"/>
      <c r="E41" s="92"/>
      <c r="F41" s="92"/>
      <c r="G41" s="92"/>
      <c r="H41" s="92"/>
    </row>
    <row r="42" spans="1:8" ht="15.75">
      <c r="A42" s="61"/>
      <c r="B42" s="92" t="s">
        <v>146</v>
      </c>
      <c r="C42" s="92"/>
      <c r="D42" s="92"/>
      <c r="E42" s="92"/>
      <c r="F42" s="92"/>
      <c r="G42" s="92"/>
      <c r="H42" s="92"/>
    </row>
    <row r="43" spans="1:8" ht="15.75">
      <c r="A43" s="61"/>
      <c r="B43" s="92" t="s">
        <v>147</v>
      </c>
      <c r="C43" s="92"/>
      <c r="D43" s="92"/>
      <c r="E43" s="92"/>
      <c r="F43" s="92"/>
      <c r="G43" s="92"/>
      <c r="H43" s="92"/>
    </row>
    <row r="44" spans="1:8">
      <c r="A44" s="61"/>
      <c r="B44" s="90"/>
      <c r="C44" s="90"/>
      <c r="D44" s="90"/>
      <c r="E44" s="90"/>
      <c r="F44" s="90"/>
      <c r="G44" s="90"/>
      <c r="H44" s="90"/>
    </row>
  </sheetData>
  <mergeCells count="26">
    <mergeCell ref="A3:H3"/>
    <mergeCell ref="A4:H4"/>
    <mergeCell ref="A5:H5"/>
    <mergeCell ref="B42:H42"/>
    <mergeCell ref="B43:H43"/>
    <mergeCell ref="A8:H12"/>
    <mergeCell ref="B19:H20"/>
    <mergeCell ref="B21:H21"/>
    <mergeCell ref="B22:H22"/>
    <mergeCell ref="B23:H25"/>
    <mergeCell ref="B44:H44"/>
    <mergeCell ref="A1:H1"/>
    <mergeCell ref="A2:H2"/>
    <mergeCell ref="B36:H36"/>
    <mergeCell ref="B37:H37"/>
    <mergeCell ref="B38:H38"/>
    <mergeCell ref="B39:H39"/>
    <mergeCell ref="B40:H40"/>
    <mergeCell ref="B41:H41"/>
    <mergeCell ref="B26:H26"/>
    <mergeCell ref="B27:H30"/>
    <mergeCell ref="B32:H32"/>
    <mergeCell ref="B33:H33"/>
    <mergeCell ref="B34:H34"/>
    <mergeCell ref="B35:H35"/>
    <mergeCell ref="A7:H7"/>
  </mergeCells>
  <pageMargins left="0.511811024" right="0.511811024" top="0.78740157499999996" bottom="0.78740157499999996" header="0.31496062000000002" footer="0.31496062000000002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tabSelected="1" view="pageBreakPreview" topLeftCell="A9" zoomScaleNormal="100" zoomScaleSheetLayoutView="100" workbookViewId="0">
      <selection activeCell="D18" sqref="D18"/>
    </sheetView>
  </sheetViews>
  <sheetFormatPr defaultColWidth="12.625" defaultRowHeight="15" customHeight="1"/>
  <cols>
    <col min="1" max="1" width="6.125" customWidth="1"/>
    <col min="2" max="2" width="63.125" customWidth="1"/>
    <col min="3" max="3" width="17.625" customWidth="1"/>
    <col min="4" max="4" width="18.625" customWidth="1"/>
    <col min="5" max="5" width="14.25" bestFit="1" customWidth="1"/>
    <col min="6" max="6" width="10.5" customWidth="1"/>
    <col min="7" max="26" width="7.625" customWidth="1"/>
  </cols>
  <sheetData>
    <row r="1" spans="1:26" s="60" customFormat="1" ht="15" customHeight="1">
      <c r="A1" s="122" t="s">
        <v>156</v>
      </c>
      <c r="B1" s="122"/>
      <c r="C1" s="122"/>
      <c r="D1" s="122"/>
    </row>
    <row r="2" spans="1:26" s="60" customFormat="1" ht="15" customHeight="1">
      <c r="A2" s="122" t="s">
        <v>157</v>
      </c>
      <c r="B2" s="122"/>
      <c r="C2" s="122"/>
      <c r="D2" s="122"/>
    </row>
    <row r="3" spans="1:26" s="60" customFormat="1" ht="15" customHeight="1">
      <c r="A3" s="98" t="s">
        <v>153</v>
      </c>
      <c r="B3" s="99"/>
      <c r="C3" s="99"/>
      <c r="D3" s="99"/>
    </row>
    <row r="4" spans="1:26" s="60" customFormat="1" ht="15" customHeight="1">
      <c r="A4" s="98" t="s">
        <v>154</v>
      </c>
      <c r="B4" s="99"/>
      <c r="C4" s="99"/>
      <c r="D4" s="99"/>
    </row>
    <row r="5" spans="1:26" s="60" customFormat="1" ht="15" customHeight="1">
      <c r="A5" s="98" t="s">
        <v>155</v>
      </c>
      <c r="B5" s="99"/>
      <c r="C5" s="99"/>
      <c r="D5" s="99"/>
    </row>
    <row r="6" spans="1:26" ht="15.75">
      <c r="A6" s="117" t="s">
        <v>0</v>
      </c>
      <c r="B6" s="118"/>
      <c r="C6" s="118"/>
      <c r="D6" s="11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117" t="s">
        <v>11</v>
      </c>
      <c r="B7" s="118"/>
      <c r="C7" s="118"/>
      <c r="D7" s="11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120" t="s">
        <v>12</v>
      </c>
      <c r="B8" s="120"/>
      <c r="C8" s="120"/>
      <c r="D8" s="1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120" t="s">
        <v>110</v>
      </c>
      <c r="B9" s="120"/>
      <c r="C9" s="120"/>
      <c r="D9" s="1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4" customFormat="1" ht="15.75">
      <c r="A10" s="121" t="s">
        <v>120</v>
      </c>
      <c r="B10" s="121"/>
      <c r="C10" s="121"/>
      <c r="D10" s="1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13" t="s">
        <v>13</v>
      </c>
      <c r="B11" s="111"/>
      <c r="C11" s="112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6">
        <v>1</v>
      </c>
      <c r="B12" s="7" t="s">
        <v>14</v>
      </c>
      <c r="C12" s="8" t="s">
        <v>15</v>
      </c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9">
        <v>2</v>
      </c>
      <c r="B13" s="10" t="s">
        <v>16</v>
      </c>
      <c r="C13" s="11" t="s">
        <v>17</v>
      </c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9">
        <v>3</v>
      </c>
      <c r="B14" s="10" t="s">
        <v>18</v>
      </c>
      <c r="C14" s="11">
        <v>1354.69</v>
      </c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9">
        <v>4</v>
      </c>
      <c r="B15" s="10" t="s">
        <v>19</v>
      </c>
      <c r="C15" s="12" t="s">
        <v>20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3">
        <v>5</v>
      </c>
      <c r="B16" s="14" t="s">
        <v>21</v>
      </c>
      <c r="C16" s="15">
        <v>43831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6" t="s">
        <v>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6" t="s">
        <v>111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16"/>
      <c r="B19" s="4"/>
      <c r="C19" s="4"/>
      <c r="D19" s="5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113" t="s">
        <v>23</v>
      </c>
      <c r="B20" s="111"/>
      <c r="C20" s="1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.75" customHeight="1">
      <c r="A22" s="17">
        <v>1</v>
      </c>
      <c r="B22" s="18" t="s">
        <v>24</v>
      </c>
      <c r="C22" s="19" t="s">
        <v>25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>
      <c r="A23" s="20" t="s">
        <v>26</v>
      </c>
      <c r="B23" s="21" t="s">
        <v>27</v>
      </c>
      <c r="C23" s="22">
        <f>C14/220*200</f>
        <v>1231.5363636363636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.75" customHeight="1">
      <c r="A24" s="20" t="s">
        <v>28</v>
      </c>
      <c r="B24" s="21" t="s">
        <v>29</v>
      </c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.75" customHeight="1" thickBot="1">
      <c r="A25" s="20" t="s">
        <v>30</v>
      </c>
      <c r="B25" s="24" t="s">
        <v>31</v>
      </c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6" customFormat="1" ht="67.5" customHeight="1" thickBot="1">
      <c r="A26" s="20" t="s">
        <v>32</v>
      </c>
      <c r="B26" s="21" t="s">
        <v>1</v>
      </c>
      <c r="C26" s="55">
        <f>(((C14/200)*20%)*1)*20.98</f>
        <v>28.421396200000004</v>
      </c>
      <c r="D26" s="116" t="s">
        <v>119</v>
      </c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 thickBot="1">
      <c r="A27" s="20" t="s">
        <v>33</v>
      </c>
      <c r="B27" s="21" t="s">
        <v>34</v>
      </c>
      <c r="C27" s="52"/>
      <c r="D27" s="116"/>
      <c r="E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.75" customHeight="1" thickBot="1">
      <c r="A28" s="20" t="s">
        <v>35</v>
      </c>
      <c r="B28" s="24" t="s">
        <v>36</v>
      </c>
      <c r="C28" s="25">
        <v>26.49</v>
      </c>
      <c r="D28" s="1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.75" customHeight="1" thickBot="1">
      <c r="A29" s="106" t="s">
        <v>2</v>
      </c>
      <c r="B29" s="107"/>
      <c r="C29" s="26">
        <f>SUM(C23:C28)</f>
        <v>1286.4477598363635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16" t="s">
        <v>112</v>
      </c>
      <c r="B30" s="4"/>
      <c r="C30" s="4"/>
      <c r="D30" s="4"/>
      <c r="E30" s="5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13" t="s">
        <v>37</v>
      </c>
      <c r="B32" s="111"/>
      <c r="C32" s="11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4" customHeight="1">
      <c r="A33" s="114" t="s">
        <v>38</v>
      </c>
      <c r="B33" s="104"/>
      <c r="C33" s="104"/>
      <c r="D33" s="10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2.5" customHeight="1">
      <c r="A34" s="114" t="s">
        <v>39</v>
      </c>
      <c r="B34" s="104"/>
      <c r="C34" s="104"/>
      <c r="D34" s="10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4" customHeight="1">
      <c r="A35" s="114" t="s">
        <v>40</v>
      </c>
      <c r="B35" s="104"/>
      <c r="C35" s="104"/>
      <c r="D35" s="10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110" t="s">
        <v>41</v>
      </c>
      <c r="B37" s="111"/>
      <c r="C37" s="11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7" t="s">
        <v>42</v>
      </c>
      <c r="B39" s="18" t="s">
        <v>43</v>
      </c>
      <c r="C39" s="18" t="s">
        <v>25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0" t="s">
        <v>26</v>
      </c>
      <c r="B40" s="24" t="s">
        <v>44</v>
      </c>
      <c r="C40" s="25">
        <f>8.33%*C29</f>
        <v>107.16109839436908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0" t="s">
        <v>28</v>
      </c>
      <c r="B41" s="24" t="s">
        <v>45</v>
      </c>
      <c r="C41" s="25">
        <f>12.1%*C29</f>
        <v>155.66017894019998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06" t="s">
        <v>2</v>
      </c>
      <c r="B42" s="107"/>
      <c r="C42" s="26">
        <f>SUM(C40:C41)</f>
        <v>262.82127733456906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2.25" customHeight="1">
      <c r="A45" s="115" t="s">
        <v>46</v>
      </c>
      <c r="B45" s="111"/>
      <c r="C45" s="111"/>
      <c r="D45" s="11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17" t="s">
        <v>47</v>
      </c>
      <c r="B47" s="18" t="s">
        <v>48</v>
      </c>
      <c r="C47" s="18" t="s">
        <v>49</v>
      </c>
      <c r="D47" s="18" t="s">
        <v>25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26</v>
      </c>
      <c r="B48" s="24" t="s">
        <v>50</v>
      </c>
      <c r="C48" s="27">
        <v>0.2</v>
      </c>
      <c r="D48" s="25">
        <f t="shared" ref="D48:D55" si="0">C48*$C$29</f>
        <v>257.2895519672727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8" t="s">
        <v>28</v>
      </c>
      <c r="B49" s="29" t="s">
        <v>51</v>
      </c>
      <c r="C49" s="30">
        <v>2.5000000000000001E-2</v>
      </c>
      <c r="D49" s="31">
        <f t="shared" si="0"/>
        <v>32.161193995909088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2" t="s">
        <v>30</v>
      </c>
      <c r="B50" s="33" t="s">
        <v>52</v>
      </c>
      <c r="C50" s="57">
        <v>1.4999999999999999E-2</v>
      </c>
      <c r="D50" s="34">
        <f t="shared" si="0"/>
        <v>19.296716397545453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20" t="s">
        <v>32</v>
      </c>
      <c r="B51" s="24" t="s">
        <v>53</v>
      </c>
      <c r="C51" s="27">
        <v>1.4999999999999999E-2</v>
      </c>
      <c r="D51" s="25">
        <f t="shared" si="0"/>
        <v>19.296716397545453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20" t="s">
        <v>33</v>
      </c>
      <c r="B52" s="24" t="s">
        <v>54</v>
      </c>
      <c r="C52" s="27">
        <v>0.01</v>
      </c>
      <c r="D52" s="25">
        <f t="shared" si="0"/>
        <v>12.864477598363635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20" t="s">
        <v>35</v>
      </c>
      <c r="B53" s="24" t="s">
        <v>3</v>
      </c>
      <c r="C53" s="27">
        <v>6.0000000000000001E-3</v>
      </c>
      <c r="D53" s="25">
        <f t="shared" si="0"/>
        <v>7.718686559018181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20" t="s">
        <v>55</v>
      </c>
      <c r="B54" s="24" t="s">
        <v>4</v>
      </c>
      <c r="C54" s="27">
        <v>2E-3</v>
      </c>
      <c r="D54" s="25">
        <f t="shared" si="0"/>
        <v>2.572895519672727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20" t="s">
        <v>56</v>
      </c>
      <c r="B55" s="24" t="s">
        <v>5</v>
      </c>
      <c r="C55" s="27">
        <v>0.08</v>
      </c>
      <c r="D55" s="25">
        <f t="shared" si="0"/>
        <v>102.91582078690908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106" t="s">
        <v>57</v>
      </c>
      <c r="B56" s="107"/>
      <c r="C56" s="27">
        <f>SUM(C48:C55)</f>
        <v>0.35300000000000004</v>
      </c>
      <c r="D56" s="25">
        <f>SUM(D48:D55)</f>
        <v>454.11605922223629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16" t="s">
        <v>113</v>
      </c>
      <c r="B57" s="36"/>
      <c r="C57" s="1"/>
      <c r="D57" s="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7" t="s">
        <v>114</v>
      </c>
      <c r="B58" s="38"/>
      <c r="C58" s="39"/>
      <c r="D58" s="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16" t="s">
        <v>58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110" t="s">
        <v>59</v>
      </c>
      <c r="B61" s="111"/>
      <c r="C61" s="11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17" t="s">
        <v>60</v>
      </c>
      <c r="B63" s="18" t="s">
        <v>61</v>
      </c>
      <c r="C63" s="19" t="s">
        <v>25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20" t="s">
        <v>26</v>
      </c>
      <c r="B64" s="21" t="s">
        <v>62</v>
      </c>
      <c r="C64" s="23">
        <f>(2*2.25*20.98)-C23*0.06</f>
        <v>20.517818181818186</v>
      </c>
      <c r="D64" s="4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20" t="s">
        <v>28</v>
      </c>
      <c r="B65" s="24" t="s">
        <v>63</v>
      </c>
      <c r="C65" s="41">
        <f>(15*20.98)-(15*20.98*20%)</f>
        <v>251.76</v>
      </c>
      <c r="D65" s="4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20" t="s">
        <v>30</v>
      </c>
      <c r="B66" s="24" t="s">
        <v>160</v>
      </c>
      <c r="C66" s="4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87" customFormat="1" ht="15.75" customHeight="1" thickBot="1">
      <c r="A67" s="20" t="s">
        <v>32</v>
      </c>
      <c r="B67" s="24" t="s">
        <v>161</v>
      </c>
      <c r="C67" s="41">
        <v>110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20" t="s">
        <v>33</v>
      </c>
      <c r="B68" s="24" t="s">
        <v>64</v>
      </c>
      <c r="C68" s="25">
        <v>47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06" t="s">
        <v>2</v>
      </c>
      <c r="B69" s="107"/>
      <c r="C69" s="26">
        <f>SUM(C64:C68)</f>
        <v>429.27781818181819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6" t="s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4" customHeight="1">
      <c r="A71" s="114" t="s">
        <v>66</v>
      </c>
      <c r="B71" s="104"/>
      <c r="C71" s="104"/>
      <c r="D71" s="10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1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110" t="s">
        <v>67</v>
      </c>
      <c r="B73" s="111"/>
      <c r="C73" s="11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17">
        <v>2</v>
      </c>
      <c r="B75" s="18" t="s">
        <v>68</v>
      </c>
      <c r="C75" s="18" t="s">
        <v>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20" t="s">
        <v>42</v>
      </c>
      <c r="B76" s="24" t="s">
        <v>43</v>
      </c>
      <c r="C76" s="25">
        <f>C42</f>
        <v>262.82127733456906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20" t="s">
        <v>47</v>
      </c>
      <c r="B77" s="24" t="s">
        <v>48</v>
      </c>
      <c r="C77" s="25">
        <f>D56</f>
        <v>454.11605922223629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20" t="s">
        <v>60</v>
      </c>
      <c r="B78" s="24" t="s">
        <v>61</v>
      </c>
      <c r="C78" s="25">
        <f>C69</f>
        <v>429.27781818181819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06" t="s">
        <v>2</v>
      </c>
      <c r="B79" s="107"/>
      <c r="C79" s="25">
        <f>SUM(C76:C78)</f>
        <v>1146.2151547386236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113" t="s">
        <v>69</v>
      </c>
      <c r="B82" s="111"/>
      <c r="C82" s="11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17">
        <v>3</v>
      </c>
      <c r="B84" s="18" t="s">
        <v>70</v>
      </c>
      <c r="C84" s="18" t="s">
        <v>25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0" t="s">
        <v>26</v>
      </c>
      <c r="B85" s="43" t="s">
        <v>71</v>
      </c>
      <c r="C85" s="41">
        <f>C29*(1/12)*5.5%</f>
        <v>5.8962188992499991</v>
      </c>
      <c r="D85" s="4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20" t="s">
        <v>28</v>
      </c>
      <c r="B86" s="43" t="s">
        <v>72</v>
      </c>
      <c r="C86" s="25">
        <f>D55*0.46</f>
        <v>47.341277561978181</v>
      </c>
      <c r="D86" s="8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20" t="s">
        <v>30</v>
      </c>
      <c r="B87" s="43" t="s">
        <v>73</v>
      </c>
      <c r="C87" s="41">
        <f>C85*2%</f>
        <v>0.11792437798499998</v>
      </c>
      <c r="D87" s="8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20" t="s">
        <v>32</v>
      </c>
      <c r="B88" s="43" t="s">
        <v>74</v>
      </c>
      <c r="C88" s="41">
        <f>(C29+C79)*1.94%</f>
        <v>47.193660542754749</v>
      </c>
      <c r="D88" s="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20" t="s">
        <v>33</v>
      </c>
      <c r="B89" s="43" t="s">
        <v>75</v>
      </c>
      <c r="C89" s="41">
        <f>(C29+C79)*(0.71%)</f>
        <v>17.271906693482407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20" t="s">
        <v>35</v>
      </c>
      <c r="B90" s="43" t="s">
        <v>76</v>
      </c>
      <c r="C90" s="41">
        <f>C88*2%</f>
        <v>0.94387321085509501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106" t="s">
        <v>2</v>
      </c>
      <c r="B91" s="107"/>
      <c r="C91" s="41">
        <f>SUM(C85:C90)</f>
        <v>118.76486128630543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13" t="s">
        <v>77</v>
      </c>
      <c r="B94" s="111"/>
      <c r="C94" s="11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3.25" customHeight="1">
      <c r="A95" s="114" t="s">
        <v>78</v>
      </c>
      <c r="B95" s="104"/>
      <c r="C95" s="104"/>
      <c r="D95" s="10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110" t="s">
        <v>79</v>
      </c>
      <c r="B97" s="111"/>
      <c r="C97" s="11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17" t="s">
        <v>80</v>
      </c>
      <c r="B99" s="18" t="s">
        <v>81</v>
      </c>
      <c r="C99" s="18" t="s">
        <v>25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0" t="s">
        <v>26</v>
      </c>
      <c r="B100" s="24" t="s">
        <v>82</v>
      </c>
      <c r="C100" s="35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" customHeight="1">
      <c r="A101" s="20" t="s">
        <v>28</v>
      </c>
      <c r="B101" s="24" t="s">
        <v>83</v>
      </c>
      <c r="C101" s="25">
        <f>(ROUND(C29/12,2)+C29+C40+C41)*0.28%</f>
        <v>4.6381133040786118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20" t="s">
        <v>30</v>
      </c>
      <c r="B102" s="24" t="s">
        <v>84</v>
      </c>
      <c r="C102" s="41">
        <f>(ROUND(C29/12,2)+C29+C40+C41)*0.04%</f>
        <v>0.66258761486837303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20" t="s">
        <v>32</v>
      </c>
      <c r="B103" s="24" t="s">
        <v>85</v>
      </c>
      <c r="C103" s="41">
        <f>(ROUND(C29/12,2)+C29+C40+C41)*0.27%</f>
        <v>4.472466400361518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20" t="s">
        <v>33</v>
      </c>
      <c r="B104" s="24" t="s">
        <v>86</v>
      </c>
      <c r="C104" s="41">
        <f>(ROUND(C29/12,2)+C29+C40+C41)*0.3%</f>
        <v>4.9694071115127976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20" t="s">
        <v>35</v>
      </c>
      <c r="B105" s="24" t="s">
        <v>87</v>
      </c>
      <c r="C105" s="35">
        <v>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106" t="s">
        <v>57</v>
      </c>
      <c r="B106" s="107"/>
      <c r="C106" s="41">
        <f>SUM(C100:C105)</f>
        <v>14.7425744308213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5" t="s">
        <v>88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110" t="s">
        <v>89</v>
      </c>
      <c r="B109" s="111"/>
      <c r="C109" s="11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17" t="s">
        <v>90</v>
      </c>
      <c r="B111" s="18" t="s">
        <v>91</v>
      </c>
      <c r="C111" s="18" t="s">
        <v>25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20" t="s">
        <v>26</v>
      </c>
      <c r="B112" s="24" t="s">
        <v>92</v>
      </c>
      <c r="C112" s="35">
        <v>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106" t="s">
        <v>2</v>
      </c>
      <c r="B113" s="107"/>
      <c r="C113" s="35">
        <f>SUM(C112)</f>
        <v>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110" t="s">
        <v>93</v>
      </c>
      <c r="B116" s="111"/>
      <c r="C116" s="11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17">
        <v>4</v>
      </c>
      <c r="B118" s="18" t="s">
        <v>94</v>
      </c>
      <c r="C118" s="18" t="s">
        <v>25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20" t="s">
        <v>80</v>
      </c>
      <c r="B119" s="24" t="s">
        <v>95</v>
      </c>
      <c r="C119" s="41">
        <f>C106</f>
        <v>14.7425744308213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20" t="s">
        <v>90</v>
      </c>
      <c r="B120" s="24" t="s">
        <v>96</v>
      </c>
      <c r="C120" s="35">
        <f>C113</f>
        <v>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106" t="s">
        <v>2</v>
      </c>
      <c r="B121" s="107"/>
      <c r="C121" s="41">
        <f>SUM(C119:C120)</f>
        <v>14.7425744308213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113" t="s">
        <v>97</v>
      </c>
      <c r="B124" s="111"/>
      <c r="C124" s="11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17">
        <v>5</v>
      </c>
      <c r="B126" s="46" t="s">
        <v>9</v>
      </c>
      <c r="C126" s="18" t="s">
        <v>25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20" t="s">
        <v>26</v>
      </c>
      <c r="B127" s="24" t="s">
        <v>118</v>
      </c>
      <c r="C127" s="41">
        <v>60</v>
      </c>
      <c r="D127" s="4"/>
      <c r="E127" s="4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20" t="s">
        <v>28</v>
      </c>
      <c r="B128" s="24" t="s">
        <v>98</v>
      </c>
      <c r="C128" s="35">
        <v>0</v>
      </c>
      <c r="D128" s="4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20" t="s">
        <v>30</v>
      </c>
      <c r="B129" s="24" t="s">
        <v>99</v>
      </c>
      <c r="C129" s="35">
        <v>0</v>
      </c>
      <c r="D129" s="4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20" t="s">
        <v>32</v>
      </c>
      <c r="B130" s="24" t="s">
        <v>100</v>
      </c>
      <c r="C130" s="35">
        <v>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106" t="s">
        <v>57</v>
      </c>
      <c r="B131" s="107"/>
      <c r="C131" s="41">
        <f>SUM(C127:C130)</f>
        <v>60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16" t="s">
        <v>115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113" t="s">
        <v>101</v>
      </c>
      <c r="B134" s="111"/>
      <c r="C134" s="11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7">
        <v>6</v>
      </c>
      <c r="B136" s="46" t="s">
        <v>10</v>
      </c>
      <c r="C136" s="18" t="s">
        <v>49</v>
      </c>
      <c r="D136" s="18" t="s">
        <v>25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20" t="s">
        <v>26</v>
      </c>
      <c r="B137" s="24" t="s">
        <v>6</v>
      </c>
      <c r="C137" s="58">
        <v>0.02</v>
      </c>
      <c r="D137" s="41">
        <f>C155*C137</f>
        <v>52.523407005842273</v>
      </c>
      <c r="E137" s="103"/>
      <c r="F137" s="10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20" t="s">
        <v>28</v>
      </c>
      <c r="B138" s="24" t="s">
        <v>8</v>
      </c>
      <c r="C138" s="59">
        <v>2.8750000000000001E-2</v>
      </c>
      <c r="D138" s="41">
        <f>(D137+C155)*C138</f>
        <v>77.012445522316241</v>
      </c>
      <c r="E138" s="105"/>
      <c r="F138" s="10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20" t="s">
        <v>30</v>
      </c>
      <c r="B139" s="24" t="s">
        <v>7</v>
      </c>
      <c r="C139" s="35"/>
      <c r="D139" s="35"/>
      <c r="E139" s="4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20"/>
      <c r="B140" s="24" t="s">
        <v>102</v>
      </c>
      <c r="C140" s="27">
        <v>3.6499999999999998E-2</v>
      </c>
      <c r="D140" s="41">
        <f>(((C29+C79+C91+C121)+D137+D138/(1-C140+C141+C142)))*C140</f>
        <v>98.411667145466524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20"/>
      <c r="B141" s="24" t="s">
        <v>103</v>
      </c>
      <c r="C141" s="27">
        <v>0</v>
      </c>
      <c r="D141" s="41">
        <f>(((C29+C79+C91+C121)+D137+D138/(1-C140+C141+C142)))*C141</f>
        <v>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20"/>
      <c r="B142" s="24" t="s">
        <v>104</v>
      </c>
      <c r="C142" s="27">
        <v>0.03</v>
      </c>
      <c r="D142" s="41">
        <f>(((C29+C79+C91+C121)+D137+D138/(1-C140+C141+C142)))*C142</f>
        <v>80.886301763397142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106" t="s">
        <v>57</v>
      </c>
      <c r="B143" s="107"/>
      <c r="C143" s="35"/>
      <c r="D143" s="41">
        <f>SUM(D137:D142)</f>
        <v>308.83382143702215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16" t="s">
        <v>116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16" t="s">
        <v>117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113" t="s">
        <v>105</v>
      </c>
      <c r="B147" s="111"/>
      <c r="C147" s="11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17"/>
      <c r="B149" s="18" t="s">
        <v>106</v>
      </c>
      <c r="C149" s="18" t="s">
        <v>25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8" t="s">
        <v>26</v>
      </c>
      <c r="B150" s="24" t="s">
        <v>23</v>
      </c>
      <c r="C150" s="49">
        <f>C29</f>
        <v>1286.4477598363635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8" t="s">
        <v>28</v>
      </c>
      <c r="B151" s="24" t="s">
        <v>37</v>
      </c>
      <c r="C151" s="49">
        <f>C79</f>
        <v>1146.2151547386236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8" t="s">
        <v>30</v>
      </c>
      <c r="B152" s="24" t="s">
        <v>69</v>
      </c>
      <c r="C152" s="50">
        <f>C91</f>
        <v>118.76486128630543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8" t="s">
        <v>32</v>
      </c>
      <c r="B153" s="24" t="s">
        <v>77</v>
      </c>
      <c r="C153" s="50">
        <f>C121</f>
        <v>14.7425744308213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8" t="s">
        <v>33</v>
      </c>
      <c r="B154" s="24" t="s">
        <v>97</v>
      </c>
      <c r="C154" s="50">
        <f>C131</f>
        <v>60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106" t="s">
        <v>107</v>
      </c>
      <c r="B155" s="107"/>
      <c r="C155" s="49">
        <f>SUM(C150:C154)</f>
        <v>2626.1703502921137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8" t="s">
        <v>35</v>
      </c>
      <c r="B156" s="24" t="s">
        <v>108</v>
      </c>
      <c r="C156" s="50">
        <f>D143</f>
        <v>308.83382143702215</v>
      </c>
      <c r="D156" s="89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4" customHeight="1">
      <c r="A157" s="108" t="s">
        <v>109</v>
      </c>
      <c r="B157" s="109"/>
      <c r="C157" s="84">
        <f>SUM(C155:C156)</f>
        <v>2935.004171729136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83" t="s">
        <v>152</v>
      </c>
      <c r="C158" s="5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81" t="s">
        <v>150</v>
      </c>
      <c r="B159" s="80" t="s">
        <v>148</v>
      </c>
      <c r="C159" s="82">
        <f>C157*3</f>
        <v>8805.012515187409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81" t="s">
        <v>151</v>
      </c>
      <c r="B160" s="80" t="s">
        <v>149</v>
      </c>
      <c r="C160" s="82">
        <f>12*C159</f>
        <v>105660.15018224891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</sheetData>
  <mergeCells count="45">
    <mergeCell ref="A1:D1"/>
    <mergeCell ref="A2:D2"/>
    <mergeCell ref="A3:D3"/>
    <mergeCell ref="A4:D4"/>
    <mergeCell ref="A5:D5"/>
    <mergeCell ref="A6:D6"/>
    <mergeCell ref="A7:D7"/>
    <mergeCell ref="A8:D8"/>
    <mergeCell ref="A11:C11"/>
    <mergeCell ref="A9:D9"/>
    <mergeCell ref="A10:D10"/>
    <mergeCell ref="A20:C20"/>
    <mergeCell ref="A29:B29"/>
    <mergeCell ref="A32:C32"/>
    <mergeCell ref="A33:D33"/>
    <mergeCell ref="A34:D34"/>
    <mergeCell ref="D26:D28"/>
    <mergeCell ref="A35:D35"/>
    <mergeCell ref="A37:C37"/>
    <mergeCell ref="A42:B42"/>
    <mergeCell ref="A45:D45"/>
    <mergeCell ref="A56:B56"/>
    <mergeCell ref="A61:C61"/>
    <mergeCell ref="A69:B69"/>
    <mergeCell ref="A71:D71"/>
    <mergeCell ref="A73:C73"/>
    <mergeCell ref="A79:B79"/>
    <mergeCell ref="A82:C82"/>
    <mergeCell ref="A91:B91"/>
    <mergeCell ref="A94:C94"/>
    <mergeCell ref="A95:D95"/>
    <mergeCell ref="A97:C97"/>
    <mergeCell ref="A106:B106"/>
    <mergeCell ref="A109:C109"/>
    <mergeCell ref="A113:B113"/>
    <mergeCell ref="A147:C147"/>
    <mergeCell ref="A155:B155"/>
    <mergeCell ref="E137:F138"/>
    <mergeCell ref="A143:B143"/>
    <mergeCell ref="A157:B157"/>
    <mergeCell ref="A116:C116"/>
    <mergeCell ref="A121:B121"/>
    <mergeCell ref="A124:C124"/>
    <mergeCell ref="A131:B131"/>
    <mergeCell ref="A134:C134"/>
  </mergeCells>
  <pageMargins left="0.23622047244094491" right="0.23622047244094491" top="0.74803149606299213" bottom="0.74803149606299213" header="0.31496062992125984" footer="0.31496062992125984"/>
  <pageSetup scale="71" fitToHeight="0" orientation="portrait" horizontalDpi="300" verticalDpi="300" r:id="rId1"/>
  <rowBreaks count="3" manualBreakCount="3">
    <brk id="44" max="16383" man="1"/>
    <brk id="92" max="16383" man="1"/>
    <brk id="1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Resumo da Proposta</vt:lpstr>
      <vt:lpstr>PCFP Com adic noturno</vt:lpstr>
      <vt:lpstr>'Resumo da Proposta'!Area_de_impressao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Fabiano silva</cp:lastModifiedBy>
  <cp:lastPrinted>2021-03-29T22:23:59Z</cp:lastPrinted>
  <dcterms:created xsi:type="dcterms:W3CDTF">2018-01-23T19:35:16Z</dcterms:created>
  <dcterms:modified xsi:type="dcterms:W3CDTF">2021-03-30T13:53:20Z</dcterms:modified>
</cp:coreProperties>
</file>