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Com adic noturno" sheetId="3" r:id="rId1"/>
  </sheets>
  <definedNames>
    <definedName name="_xlnm.Print_Area" localSheetId="0">'Com adic noturno'!$A$1:$D$152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3" l="1"/>
  <c r="C82" i="3" l="1"/>
  <c r="C64" i="3"/>
  <c r="D50" i="3" l="1"/>
  <c r="D49" i="3"/>
  <c r="D48" i="3"/>
  <c r="D47" i="3"/>
  <c r="D46" i="3"/>
  <c r="D45" i="3"/>
  <c r="D44" i="3"/>
  <c r="D43" i="3"/>
  <c r="C21" i="3"/>
  <c r="C18" i="3"/>
  <c r="C59" i="3" l="1"/>
  <c r="C126" i="3" l="1"/>
  <c r="C149" i="3" s="1"/>
  <c r="C108" i="3"/>
  <c r="C115" i="3" s="1"/>
  <c r="C73" i="3"/>
  <c r="C24" i="3"/>
  <c r="C80" i="3" l="1"/>
  <c r="C36" i="3"/>
  <c r="C96" i="3" s="1"/>
  <c r="C145" i="3"/>
  <c r="C35" i="3"/>
  <c r="C81" i="3"/>
  <c r="C37" i="3" l="1"/>
  <c r="C71" i="3" s="1"/>
  <c r="C99" i="3"/>
  <c r="D51" i="3"/>
  <c r="C72" i="3" s="1"/>
  <c r="C98" i="3"/>
  <c r="C97" i="3"/>
  <c r="C74" i="3" l="1"/>
  <c r="C101" i="3"/>
  <c r="C114" i="3" s="1"/>
  <c r="C116" i="3" s="1"/>
  <c r="C148" i="3" s="1"/>
  <c r="C84" i="3" l="1"/>
  <c r="C83" i="3"/>
  <c r="C85" i="3" s="1"/>
  <c r="C146" i="3"/>
  <c r="C86" i="3" l="1"/>
  <c r="C147" i="3" s="1"/>
  <c r="C150" i="3" s="1"/>
  <c r="D132" i="3" l="1"/>
  <c r="D133" i="3" l="1"/>
  <c r="D136" i="3" l="1"/>
  <c r="D135" i="3"/>
  <c r="D137" i="3"/>
  <c r="D138" i="3" l="1"/>
  <c r="C151" i="3" s="1"/>
  <c r="C152" i="3" s="1"/>
  <c r="C154" i="3" s="1"/>
  <c r="C155" i="3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</rPr>
          <t>======
ID#AAAAKihFhVM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</rPr>
          <t>======
ID#AAAAKihFhW0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</rPr>
          <t>======
ID#AAAAKihFhVo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</rPr>
          <t>======
ID#AAAAKihFhWA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</rPr>
          <t>======
ID#AAAAKihFhVE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</rPr>
          <t>======
ID#AAAAKihFhVs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</rPr>
          <t>======
ID#AAAAKihFhVw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</rPr>
          <t>======
ID#AAAAKihFhWI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</rPr>
          <t>======
ID#AAAAKihFhUY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</rPr>
          <t>======
ID#AAAAKihFhUI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j7a3Gcb8In/mT1wrJDxL9KjBuQ=="/>
    </ext>
  </extLst>
</comments>
</file>

<file path=xl/sharedStrings.xml><?xml version="1.0" encoding="utf-8"?>
<sst xmlns="http://schemas.openxmlformats.org/spreadsheetml/2006/main" count="196" uniqueCount="123">
  <si>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</si>
  <si>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</si>
  <si>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</si>
  <si>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</si>
  <si>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</si>
  <si>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</si>
  <si>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</si>
  <si>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</si>
  <si>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</si>
  <si>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</si>
  <si>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</si>
  <si>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</si>
  <si>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</si>
  <si>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</si>
  <si>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</si>
  <si>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</si>
  <si>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</si>
  <si>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</si>
  <si>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</si>
  <si>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</si>
  <si>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</si>
  <si>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</si>
  <si>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</si>
  <si>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</si>
  <si>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</si>
  <si>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</si>
  <si>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</si>
  <si>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</si>
  <si>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</si>
  <si>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</si>
  <si>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</si>
  <si>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</si>
  <si>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</si>
  <si>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</si>
  <si>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</si>
  <si>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</si>
  <si>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</si>
  <si>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</si>
  <si>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</si>
  <si>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</si>
  <si>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</si>
  <si>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</si>
  <si>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</si>
  <si>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</si>
  <si>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</si>
  <si>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</si>
  <si>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</si>
  <si>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</si>
  <si>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</si>
  <si>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</si>
  <si>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</si>
  <si>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</si>
  <si>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</si>
  <si>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</si>
  <si>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</si>
  <si>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</si>
  <si>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</si>
  <si>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</si>
  <si>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</si>
  <si>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</si>
  <si>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</si>
  <si>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</si>
  <si>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</si>
  <si>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</si>
  <si>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</si>
  <si>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</si>
  <si>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</si>
  <si>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</si>
  <si>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</si>
  <si>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</si>
  <si>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</si>
  <si>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</si>
  <si>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</si>
  <si>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</si>
  <si>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</si>
  <si>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</si>
  <si>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</si>
  <si>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</si>
  <si>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</si>
  <si>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</si>
  <si>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</si>
  <si>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</si>
  <si>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</si>
  <si>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</si>
  <si>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</si>
  <si>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</si>
  <si>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</si>
  <si>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</si>
  <si>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</si>
  <si>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</si>
  <si>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</si>
  <si>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</si>
  <si>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</si>
  <si>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</si>
  <si>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</si>
  <si>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</si>
  <si>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</si>
  <si>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</si>
  <si>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</si>
  <si>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</si>
  <si>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</si>
  <si>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t>Módulo 6 - Custos Indiretos, Tributos e Lucro</t>
  </si>
  <si>
    <t>C.3. Tributos Municipais (especificar) ISS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</si>
  <si>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</si>
  <si>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</si>
  <si>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</si>
  <si>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</si>
  <si>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</si>
  <si>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Posto 40 horas segunda a sexta - 07h às 23:00h</t>
  </si>
  <si>
    <r>
      <t xml:space="preserve">Nota 2: A planilha será calculada considerando o </t>
    </r>
    <r>
      <rPr>
        <b/>
        <sz val="8"/>
        <color theme="1"/>
        <rFont val="Verdana"/>
      </rPr>
      <t>valor mensal</t>
    </r>
    <r>
      <rPr>
        <sz val="8"/>
        <color theme="1"/>
        <rFont val="Verdana"/>
      </rPr>
      <t xml:space="preserve"> do empregado.</t>
    </r>
  </si>
  <si>
    <r>
      <t xml:space="preserve">Nota 1: O Módulo 1 refere-se ao </t>
    </r>
    <r>
      <rPr>
        <b/>
        <sz val="8"/>
        <color theme="1"/>
        <rFont val="Verdana"/>
      </rPr>
      <t>valor mensal devido ao empregado</t>
    </r>
    <r>
      <rPr>
        <sz val="8"/>
        <color theme="1"/>
        <rFont val="Verdana"/>
      </rPr>
      <t xml:space="preserve"> pela prestação do serviço no período de 12 meses.</t>
    </r>
  </si>
  <si>
    <r>
      <t>Nota 1:</t>
    </r>
    <r>
      <rPr>
        <sz val="8"/>
        <color rgb="FF000000"/>
        <rFont val="Verdana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</si>
  <si>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</rPr>
      <t> O SAT a depender do grau de risco do serviço irá variar entre 1%, para risco leve, de 2%, para risco médio, e de 3% de risco grave.</t>
    </r>
  </si>
  <si>
    <r>
      <t>Nota:</t>
    </r>
    <r>
      <rPr>
        <sz val="8"/>
        <color rgb="FF000000"/>
        <rFont val="Arial"/>
      </rPr>
      <t> Valores mensais por empregado.</t>
    </r>
  </si>
  <si>
    <r>
      <t>Nota 1:</t>
    </r>
    <r>
      <rPr>
        <sz val="8"/>
        <color rgb="FF000000"/>
        <rFont val="Arial"/>
      </rPr>
      <t> Custos Indiretos, Tributos e Lucro por empregado.</t>
    </r>
  </si>
  <si>
    <r>
      <t>Nota 2:</t>
    </r>
    <r>
      <rPr>
        <sz val="8"/>
        <color rgb="FF000000"/>
        <rFont val="Arial"/>
      </rPr>
      <t> O valor referente a tributos é obtido aplicando-se o percentual sobre o valor do faturamento.</t>
    </r>
  </si>
  <si>
    <t xml:space="preserve">Uniformes </t>
  </si>
  <si>
    <t>FÓRMULA: =((C18/200)*20%)*1*20,8   TEXTUAL: piso / total de hora * 20 % que tem direito * 1 hora por dia * total de dias no mês</t>
  </si>
  <si>
    <t>CIDADE DE JACIARA</t>
  </si>
  <si>
    <t>Cesta Básica</t>
  </si>
  <si>
    <t>Assistência Médica Familiar</t>
  </si>
  <si>
    <t xml:space="preserve">C.2. Tributos Estaduais (especificar) </t>
  </si>
  <si>
    <t>C.1. Tributos Federais (especificar) PIS e COFINS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</si>
</sst>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>
    <font>
      <sz val="11"/>
      <color theme="1"/>
      <name val="Arial"/>
    </font>
    <font>
      <sz val="18"/>
      <color theme="0"/>
      <name val="Times New Roman"/>
    </font>
    <font>
      <sz val="11"/>
      <name val="Arial"/>
    </font>
    <font>
      <sz val="12"/>
      <color theme="1"/>
      <name val="Times New Roman"/>
    </font>
    <font>
      <sz val="12"/>
      <color rgb="FFFF0000"/>
      <name val="Times New Roman"/>
    </font>
    <font>
      <b/>
      <sz val="12"/>
      <color theme="1"/>
      <name val="Times New Roman"/>
    </font>
    <font>
      <sz val="9"/>
      <color rgb="FFFF0000"/>
      <name val="Times New Roman"/>
    </font>
    <font>
      <sz val="16"/>
      <color rgb="FFFF0000"/>
      <name val="Times New Roman"/>
    </font>
    <font>
      <sz val="8"/>
      <color theme="1"/>
      <name val="Verdana"/>
    </font>
    <font>
      <sz val="11"/>
      <color theme="1"/>
      <name val="Calibri"/>
    </font>
    <font>
      <sz val="10"/>
      <color rgb="FF0000FF"/>
      <name val="Arial"/>
    </font>
    <font>
      <sz val="11"/>
      <color theme="10"/>
      <name val="Calibri"/>
    </font>
    <font>
      <b/>
      <sz val="11"/>
      <color rgb="FF000000"/>
      <name val="Arial"/>
    </font>
    <font>
      <b/>
      <sz val="8"/>
      <color theme="1"/>
      <name val="Verdana"/>
    </font>
    <font>
      <sz val="8"/>
      <color rgb="FF000000"/>
      <name val="Verdana"/>
    </font>
    <font>
      <sz val="8"/>
      <color rgb="FF000000"/>
      <name val="Arial"/>
    </font>
    <font>
      <sz val="11"/>
      <name val="Inconsolata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3" fillId="0" borderId="0" xfId="0" applyFont="1" applyAlignment="1"/>
    <xf numFmtId="164" fontId="3" fillId="0" borderId="29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164" fontId="17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8" fillId="0" borderId="0" xfId="0" applyFont="1" applyAlignment="1"/>
    <xf numFmtId="164" fontId="16" fillId="6" borderId="3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3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8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127" workbookViewId="0">
      <selection activeCell="C133" sqref="C133"/>
    </sheetView>
  </sheetViews>
  <sheetFormatPr defaultColWidth="12.625" defaultRowHeight="15" customHeight="1"/>
  <cols>
    <col min="1" max="1" width="6.125" customWidth="1"/>
    <col min="2" max="2" width="63.125" customWidth="1"/>
    <col min="3" max="3" width="17.625" customWidth="1"/>
    <col min="4" max="4" width="18.625" customWidth="1"/>
    <col min="5" max="5" width="12.875" customWidth="1"/>
    <col min="6" max="6" width="10.5" customWidth="1"/>
    <col min="7" max="26" width="7.625" customWidth="1"/>
  </cols>
  <sheetData>
    <row r="1" spans="1:26" ht="26.25" customHeight="1">
      <c r="A1" s="65" t="s">
        <v>0</v>
      </c>
      <c r="B1" s="66"/>
      <c r="C1" s="66"/>
      <c r="D1" s="6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2.25" customHeight="1">
      <c r="A2" s="65" t="s">
        <v>11</v>
      </c>
      <c r="B2" s="66"/>
      <c r="C2" s="66"/>
      <c r="D2" s="6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8" t="s">
        <v>12</v>
      </c>
      <c r="B3" s="69"/>
      <c r="C3" s="69"/>
      <c r="D3" s="6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.75" customHeight="1">
      <c r="A4" s="70" t="s">
        <v>108</v>
      </c>
      <c r="B4" s="69"/>
      <c r="C4" s="69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8" customFormat="1" ht="27.75" customHeight="1">
      <c r="A5" s="59"/>
      <c r="B5" s="60" t="s">
        <v>118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71" t="s">
        <v>13</v>
      </c>
      <c r="B6" s="66"/>
      <c r="C6" s="67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6">
        <v>1</v>
      </c>
      <c r="B7" s="7" t="s">
        <v>14</v>
      </c>
      <c r="C7" s="8" t="s">
        <v>15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9">
        <v>2</v>
      </c>
      <c r="B8" s="10" t="s">
        <v>16</v>
      </c>
      <c r="C8" s="11" t="s">
        <v>17</v>
      </c>
      <c r="D8" s="5"/>
      <c r="E8" s="4">
        <v>1415.65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9">
        <v>3</v>
      </c>
      <c r="B9" s="10" t="s">
        <v>18</v>
      </c>
      <c r="C9" s="11">
        <v>1354.69</v>
      </c>
      <c r="D9" s="5"/>
      <c r="E9" s="4">
        <v>27.68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9">
        <v>4</v>
      </c>
      <c r="B10" s="10" t="s">
        <v>19</v>
      </c>
      <c r="C10" s="12" t="s">
        <v>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>
        <v>5</v>
      </c>
      <c r="B11" s="14" t="s">
        <v>21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6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6" t="s">
        <v>109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6"/>
      <c r="B14" s="4"/>
      <c r="C14" s="4"/>
      <c r="D14" s="5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1" t="s">
        <v>23</v>
      </c>
      <c r="B15" s="66"/>
      <c r="C15" s="6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7">
        <v>1</v>
      </c>
      <c r="B17" s="18" t="s">
        <v>24</v>
      </c>
      <c r="C17" s="19" t="s">
        <v>25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0" t="s">
        <v>26</v>
      </c>
      <c r="B18" s="21" t="s">
        <v>27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0" t="s">
        <v>28</v>
      </c>
      <c r="B19" s="21" t="s">
        <v>29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 thickBot="1">
      <c r="A20" s="20" t="s">
        <v>30</v>
      </c>
      <c r="B20" s="24" t="s">
        <v>31</v>
      </c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2" customFormat="1" ht="22.5" customHeight="1" thickBot="1">
      <c r="A21" s="20" t="s">
        <v>32</v>
      </c>
      <c r="B21" s="21" t="s">
        <v>1</v>
      </c>
      <c r="C21" s="61">
        <f>(((C9/200)*20%)*1)*20.98</f>
        <v>28.421396200000004</v>
      </c>
      <c r="D21" s="75" t="s">
        <v>117</v>
      </c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thickBot="1">
      <c r="A22" s="20" t="s">
        <v>33</v>
      </c>
      <c r="B22" s="21" t="s">
        <v>34</v>
      </c>
      <c r="C22" s="55"/>
      <c r="D22" s="75"/>
      <c r="E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 thickBot="1">
      <c r="A23" s="20" t="s">
        <v>35</v>
      </c>
      <c r="B23" s="24" t="s">
        <v>36</v>
      </c>
      <c r="C23" s="25">
        <v>26.49</v>
      </c>
      <c r="D23" s="7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.75" customHeight="1" thickBot="1">
      <c r="A24" s="72" t="s">
        <v>2</v>
      </c>
      <c r="B24" s="73"/>
      <c r="C24" s="26">
        <f>SUM(C18:C23)</f>
        <v>1286.4477598363635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6" t="s">
        <v>110</v>
      </c>
      <c r="B25" s="4"/>
      <c r="C25" s="4"/>
      <c r="D25" s="4"/>
      <c r="E25" s="5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1" t="s">
        <v>37</v>
      </c>
      <c r="B27" s="66"/>
      <c r="C27" s="6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74" t="s">
        <v>38</v>
      </c>
      <c r="B28" s="69"/>
      <c r="C28" s="69"/>
      <c r="D28" s="6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>
      <c r="A29" s="74" t="s">
        <v>39</v>
      </c>
      <c r="B29" s="69"/>
      <c r="C29" s="69"/>
      <c r="D29" s="6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74" t="s">
        <v>40</v>
      </c>
      <c r="B30" s="69"/>
      <c r="C30" s="69"/>
      <c r="D30" s="6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6" t="s">
        <v>41</v>
      </c>
      <c r="B32" s="66"/>
      <c r="C32" s="6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7" t="s">
        <v>42</v>
      </c>
      <c r="B34" s="18" t="s">
        <v>43</v>
      </c>
      <c r="C34" s="18" t="s">
        <v>25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0" t="s">
        <v>26</v>
      </c>
      <c r="B35" s="24" t="s">
        <v>44</v>
      </c>
      <c r="C35" s="25">
        <f>8.33%*C24</f>
        <v>107.16109839436908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0" t="s">
        <v>28</v>
      </c>
      <c r="B36" s="24" t="s">
        <v>45</v>
      </c>
      <c r="C36" s="25">
        <f>12.1%*C24</f>
        <v>155.66017894019998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2" t="s">
        <v>2</v>
      </c>
      <c r="B37" s="73"/>
      <c r="C37" s="26">
        <f>SUM(C35:C36)</f>
        <v>262.82127733456906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>
      <c r="A40" s="77" t="s">
        <v>46</v>
      </c>
      <c r="B40" s="66"/>
      <c r="C40" s="66"/>
      <c r="D40" s="6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7" t="s">
        <v>47</v>
      </c>
      <c r="B42" s="18" t="s">
        <v>48</v>
      </c>
      <c r="C42" s="18" t="s">
        <v>49</v>
      </c>
      <c r="D42" s="18" t="s">
        <v>25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0" t="s">
        <v>26</v>
      </c>
      <c r="B43" s="24" t="s">
        <v>50</v>
      </c>
      <c r="C43" s="27">
        <v>0.2</v>
      </c>
      <c r="D43" s="25">
        <f>C43*($C$24+C37)</f>
        <v>309.85380743418654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28</v>
      </c>
      <c r="B44" s="29" t="s">
        <v>51</v>
      </c>
      <c r="C44" s="30">
        <v>2.5000000000000001E-2</v>
      </c>
      <c r="D44" s="31">
        <f>C44*($C$24+C37)</f>
        <v>38.731725929273317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2" t="s">
        <v>30</v>
      </c>
      <c r="B45" s="33" t="s">
        <v>52</v>
      </c>
      <c r="C45" s="34">
        <v>0.03</v>
      </c>
      <c r="D45" s="35">
        <f>C45*($C$24+C37)</f>
        <v>46.478071115127975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0" t="s">
        <v>32</v>
      </c>
      <c r="B46" s="24" t="s">
        <v>53</v>
      </c>
      <c r="C46" s="27">
        <v>1.4999999999999999E-2</v>
      </c>
      <c r="D46" s="25">
        <f>C46*($C$24+C37)</f>
        <v>23.239035557563987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33</v>
      </c>
      <c r="B47" s="24" t="s">
        <v>54</v>
      </c>
      <c r="C47" s="27">
        <v>0.01</v>
      </c>
      <c r="D47" s="25">
        <f>C47*(C37+$C$24)</f>
        <v>15.492690371709326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0" t="s">
        <v>35</v>
      </c>
      <c r="B48" s="24" t="s">
        <v>3</v>
      </c>
      <c r="C48" s="27">
        <v>6.0000000000000001E-3</v>
      </c>
      <c r="D48" s="25">
        <f>C48*($C$24+C37)</f>
        <v>9.2956142230255949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0" t="s">
        <v>55</v>
      </c>
      <c r="B49" s="24" t="s">
        <v>4</v>
      </c>
      <c r="C49" s="27">
        <v>2E-3</v>
      </c>
      <c r="D49" s="25">
        <f>C49*($C$24+C37)</f>
        <v>3.0985380743418651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0" t="s">
        <v>56</v>
      </c>
      <c r="B50" s="24" t="s">
        <v>5</v>
      </c>
      <c r="C50" s="27">
        <v>0.08</v>
      </c>
      <c r="D50" s="25">
        <f>C50*($C$24+C37)</f>
        <v>123.94152297367461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2" t="s">
        <v>57</v>
      </c>
      <c r="B51" s="73"/>
      <c r="C51" s="36"/>
      <c r="D51" s="25">
        <f>SUM(D43:D50)</f>
        <v>570.13100567890319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6" t="s">
        <v>111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8" t="s">
        <v>112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6" t="s">
        <v>58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6" t="s">
        <v>59</v>
      </c>
      <c r="B56" s="66"/>
      <c r="C56" s="6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7" t="s">
        <v>60</v>
      </c>
      <c r="B58" s="18" t="s">
        <v>61</v>
      </c>
      <c r="C58" s="19" t="s">
        <v>25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20" t="s">
        <v>26</v>
      </c>
      <c r="B59" s="21" t="s">
        <v>62</v>
      </c>
      <c r="C59" s="23">
        <f>(2*2.25*20.98)-C18*0.06</f>
        <v>20.517818181818186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20" t="s">
        <v>28</v>
      </c>
      <c r="B60" s="24" t="s">
        <v>63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20" t="s">
        <v>30</v>
      </c>
      <c r="B61" s="24" t="s">
        <v>120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20" t="s">
        <v>32</v>
      </c>
      <c r="B62" s="24" t="s">
        <v>64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63" customFormat="1" ht="15.75" customHeight="1" thickBot="1">
      <c r="A63" s="64" t="s">
        <v>33</v>
      </c>
      <c r="B63" s="24" t="s">
        <v>119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72" t="s">
        <v>2</v>
      </c>
      <c r="B64" s="73"/>
      <c r="C64" s="26">
        <f>SUM(C59:C63)</f>
        <v>429.27781818181819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6" t="s">
        <v>65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74" t="s">
        <v>66</v>
      </c>
      <c r="B66" s="69"/>
      <c r="C66" s="69"/>
      <c r="D66" s="6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6" t="s">
        <v>67</v>
      </c>
      <c r="B68" s="66"/>
      <c r="C68" s="6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7">
        <v>2</v>
      </c>
      <c r="B70" s="18" t="s">
        <v>68</v>
      </c>
      <c r="C70" s="18" t="s">
        <v>25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20" t="s">
        <v>42</v>
      </c>
      <c r="B71" s="24" t="s">
        <v>43</v>
      </c>
      <c r="C71" s="25">
        <f>C37</f>
        <v>262.82127733456906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20" t="s">
        <v>47</v>
      </c>
      <c r="B72" s="24" t="s">
        <v>48</v>
      </c>
      <c r="C72" s="25">
        <f>D51</f>
        <v>570.13100567890319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20" t="s">
        <v>60</v>
      </c>
      <c r="B73" s="24" t="s">
        <v>61</v>
      </c>
      <c r="C73" s="25">
        <f>C64</f>
        <v>429.27781818181819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2" t="s">
        <v>2</v>
      </c>
      <c r="B74" s="73"/>
      <c r="C74" s="25">
        <f>SUM(C71:C73)</f>
        <v>1262.2301011952904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1" t="s">
        <v>69</v>
      </c>
      <c r="B77" s="66"/>
      <c r="C77" s="6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7">
        <v>3</v>
      </c>
      <c r="B79" s="18" t="s">
        <v>70</v>
      </c>
      <c r="C79" s="18" t="s">
        <v>25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20" t="s">
        <v>26</v>
      </c>
      <c r="B80" s="44" t="s">
        <v>71</v>
      </c>
      <c r="C80" s="42">
        <f>C24*(1/12)*5.5%</f>
        <v>5.8962188992499991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20" t="s">
        <v>28</v>
      </c>
      <c r="B81" s="44" t="s">
        <v>72</v>
      </c>
      <c r="C81" s="25">
        <f>D50*0.46</f>
        <v>57.013100567890319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20" t="s">
        <v>30</v>
      </c>
      <c r="B82" s="44" t="s">
        <v>73</v>
      </c>
      <c r="C82" s="42">
        <f>C80*2%</f>
        <v>0.11792437798499998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20" t="s">
        <v>32</v>
      </c>
      <c r="B83" s="44" t="s">
        <v>74</v>
      </c>
      <c r="C83" s="42">
        <f>(C24+C74)*1.94%</f>
        <v>49.444350504014089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0" t="s">
        <v>33</v>
      </c>
      <c r="B84" s="44" t="s">
        <v>75</v>
      </c>
      <c r="C84" s="42">
        <f>(C24+C74)*0.71%</f>
        <v>18.095612813324742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20" t="s">
        <v>35</v>
      </c>
      <c r="B85" s="44" t="s">
        <v>76</v>
      </c>
      <c r="C85" s="42">
        <f>C83*2%</f>
        <v>0.98888701008028179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2" t="s">
        <v>2</v>
      </c>
      <c r="B86" s="73"/>
      <c r="C86" s="42">
        <f>SUM(C80:C85)</f>
        <v>131.55609417254442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1" t="s">
        <v>77</v>
      </c>
      <c r="B89" s="66"/>
      <c r="C89" s="6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>
      <c r="A90" s="74" t="s">
        <v>78</v>
      </c>
      <c r="B90" s="69"/>
      <c r="C90" s="69"/>
      <c r="D90" s="6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6" t="s">
        <v>79</v>
      </c>
      <c r="B92" s="66"/>
      <c r="C92" s="6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7" t="s">
        <v>80</v>
      </c>
      <c r="B94" s="18" t="s">
        <v>81</v>
      </c>
      <c r="C94" s="18" t="s">
        <v>25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20" t="s">
        <v>26</v>
      </c>
      <c r="B95" s="24" t="s">
        <v>82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>
      <c r="A96" s="20" t="s">
        <v>28</v>
      </c>
      <c r="B96" s="24" t="s">
        <v>83</v>
      </c>
      <c r="C96" s="25">
        <f>(ROUND(C24/12,2)+C24+C35+C36)*0.28%</f>
        <v>4.6381133040786118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20" t="s">
        <v>30</v>
      </c>
      <c r="B97" s="24" t="s">
        <v>84</v>
      </c>
      <c r="C97" s="42">
        <f>(ROUND(C24/12,2)+C24+C35+C36)*0.04%</f>
        <v>0.66258761486837303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20" t="s">
        <v>32</v>
      </c>
      <c r="B98" s="24" t="s">
        <v>85</v>
      </c>
      <c r="C98" s="42">
        <f>(ROUND(C24/12,2)+C24+C35+C36)*0.27%</f>
        <v>4.472466400361518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20" t="s">
        <v>33</v>
      </c>
      <c r="B99" s="24" t="s">
        <v>86</v>
      </c>
      <c r="C99" s="42">
        <f>(ROUND(C24/12,2)+C24+C35+C36)*0.3%</f>
        <v>4.9694071115127976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20" t="s">
        <v>35</v>
      </c>
      <c r="B100" s="24" t="s">
        <v>87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2" t="s">
        <v>57</v>
      </c>
      <c r="B101" s="73"/>
      <c r="C101" s="42">
        <f>SUM(C95:C100)</f>
        <v>14.7425744308213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7" t="s">
        <v>88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6" t="s">
        <v>89</v>
      </c>
      <c r="B104" s="66"/>
      <c r="C104" s="6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7" t="s">
        <v>90</v>
      </c>
      <c r="B106" s="18" t="s">
        <v>91</v>
      </c>
      <c r="C106" s="18" t="s">
        <v>25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20" t="s">
        <v>26</v>
      </c>
      <c r="B107" s="24" t="s">
        <v>92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2" t="s">
        <v>2</v>
      </c>
      <c r="B108" s="73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6" t="s">
        <v>93</v>
      </c>
      <c r="B111" s="66"/>
      <c r="C111" s="6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7">
        <v>4</v>
      </c>
      <c r="B113" s="18" t="s">
        <v>94</v>
      </c>
      <c r="C113" s="18" t="s">
        <v>25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20" t="s">
        <v>80</v>
      </c>
      <c r="B114" s="24" t="s">
        <v>95</v>
      </c>
      <c r="C114" s="42">
        <f>C101</f>
        <v>14.7425744308213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20" t="s">
        <v>90</v>
      </c>
      <c r="B115" s="24" t="s">
        <v>96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2" t="s">
        <v>2</v>
      </c>
      <c r="B116" s="73"/>
      <c r="C116" s="42">
        <f>SUM(C114:C115)</f>
        <v>14.7425744308213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1" t="s">
        <v>97</v>
      </c>
      <c r="B119" s="66"/>
      <c r="C119" s="6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7">
        <v>5</v>
      </c>
      <c r="B121" s="48" t="s">
        <v>9</v>
      </c>
      <c r="C121" s="18" t="s">
        <v>25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20" t="s">
        <v>26</v>
      </c>
      <c r="B122" s="24" t="s">
        <v>116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20" t="s">
        <v>28</v>
      </c>
      <c r="B123" s="24" t="s">
        <v>98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20" t="s">
        <v>30</v>
      </c>
      <c r="B124" s="24" t="s">
        <v>99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20" t="s">
        <v>32</v>
      </c>
      <c r="B125" s="24" t="s">
        <v>100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2" t="s">
        <v>57</v>
      </c>
      <c r="B126" s="73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16" t="s">
        <v>113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1" t="s">
        <v>101</v>
      </c>
      <c r="B129" s="66"/>
      <c r="C129" s="6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7">
        <v>6</v>
      </c>
      <c r="B131" s="48" t="s">
        <v>10</v>
      </c>
      <c r="C131" s="18" t="s">
        <v>49</v>
      </c>
      <c r="D131" s="18" t="s">
        <v>25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20" t="s">
        <v>26</v>
      </c>
      <c r="B132" s="24" t="s">
        <v>6</v>
      </c>
      <c r="C132" s="27">
        <v>1.039E-2</v>
      </c>
      <c r="D132" s="42">
        <f>C150*C132</f>
        <v>28.153643042907856</v>
      </c>
      <c r="E132" s="78"/>
      <c r="F132" s="6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20" t="s">
        <v>28</v>
      </c>
      <c r="B133" s="24" t="s">
        <v>8</v>
      </c>
      <c r="C133" s="27">
        <v>1.8879999999999999E-3</v>
      </c>
      <c r="D133" s="42">
        <f>(D132+C150)*C133</f>
        <v>5.1690422460159269</v>
      </c>
      <c r="E133" s="79"/>
      <c r="F133" s="6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20" t="s">
        <v>30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20"/>
      <c r="B135" s="24" t="s">
        <v>122</v>
      </c>
      <c r="C135" s="27">
        <v>3.6499999999999998E-2</v>
      </c>
      <c r="D135" s="42">
        <f>(((C24+C74+C86+C116)+D132+D133/(1-C135+C136+C137)))*C135</f>
        <v>99.580408226256523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20"/>
      <c r="B136" s="24" t="s">
        <v>121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20"/>
      <c r="B137" s="24" t="s">
        <v>102</v>
      </c>
      <c r="C137" s="49">
        <v>0.05</v>
      </c>
      <c r="D137" s="42">
        <f>(((C24+C74+C86+C116)+D132+D133/(1-C135+C136+C137)))*C137</f>
        <v>136.41151811815962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2" t="s">
        <v>57</v>
      </c>
      <c r="B138" s="73"/>
      <c r="C138" s="36"/>
      <c r="D138" s="42">
        <f>SUM(D132:D137)</f>
        <v>269.31461163333995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6" t="s">
        <v>114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16" t="s">
        <v>115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1" t="s">
        <v>103</v>
      </c>
      <c r="B142" s="66"/>
      <c r="C142" s="6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7"/>
      <c r="B144" s="18" t="s">
        <v>104</v>
      </c>
      <c r="C144" s="18" t="s">
        <v>25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51" t="s">
        <v>26</v>
      </c>
      <c r="B145" s="24" t="s">
        <v>23</v>
      </c>
      <c r="C145" s="52">
        <f>C24</f>
        <v>1286.4477598363635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51" t="s">
        <v>28</v>
      </c>
      <c r="B146" s="24" t="s">
        <v>37</v>
      </c>
      <c r="C146" s="52">
        <f>C74</f>
        <v>1262.2301011952904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51" t="s">
        <v>30</v>
      </c>
      <c r="B147" s="24" t="s">
        <v>69</v>
      </c>
      <c r="C147" s="53">
        <f>C86</f>
        <v>131.55609417254442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51" t="s">
        <v>32</v>
      </c>
      <c r="B148" s="24" t="s">
        <v>77</v>
      </c>
      <c r="C148" s="53">
        <f>C116</f>
        <v>14.7425744308213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51" t="s">
        <v>33</v>
      </c>
      <c r="B149" s="24" t="s">
        <v>97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2" t="s">
        <v>105</v>
      </c>
      <c r="B150" s="73"/>
      <c r="C150" s="52">
        <f>SUM(C145:C149)</f>
        <v>2709.6865296350197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51" t="s">
        <v>35</v>
      </c>
      <c r="B151" s="24" t="s">
        <v>106</v>
      </c>
      <c r="C151" s="53">
        <f>D138</f>
        <v>269.31461163333995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>
      <c r="A152" s="72" t="s">
        <v>107</v>
      </c>
      <c r="B152" s="73"/>
      <c r="C152" s="57">
        <f>SUM(C150:C151)</f>
        <v>2979.0011412683598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56">
        <f>C152*1</f>
        <v>2979.0011412683598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56">
        <f>12*C154</f>
        <v>35748.013695220317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9">
    <mergeCell ref="E132:F133"/>
    <mergeCell ref="A138:B138"/>
    <mergeCell ref="A152:B152"/>
    <mergeCell ref="A111:C111"/>
    <mergeCell ref="A116:B116"/>
    <mergeCell ref="A119:C119"/>
    <mergeCell ref="A126:B126"/>
    <mergeCell ref="A129:C129"/>
    <mergeCell ref="A101:B101"/>
    <mergeCell ref="A104:C104"/>
    <mergeCell ref="A108:B108"/>
    <mergeCell ref="A142:C142"/>
    <mergeCell ref="A150:B150"/>
    <mergeCell ref="A77:C77"/>
    <mergeCell ref="A86:B86"/>
    <mergeCell ref="A89:C89"/>
    <mergeCell ref="A90:D90"/>
    <mergeCell ref="A92:C92"/>
    <mergeCell ref="A56:C56"/>
    <mergeCell ref="A64:B64"/>
    <mergeCell ref="A66:D66"/>
    <mergeCell ref="A68:C68"/>
    <mergeCell ref="A74:B74"/>
    <mergeCell ref="A30:D30"/>
    <mergeCell ref="A32:C32"/>
    <mergeCell ref="A37:B37"/>
    <mergeCell ref="A40:D40"/>
    <mergeCell ref="A51:B51"/>
    <mergeCell ref="A15:C15"/>
    <mergeCell ref="A24:B24"/>
    <mergeCell ref="A27:C27"/>
    <mergeCell ref="A28:D28"/>
    <mergeCell ref="A29:D29"/>
    <mergeCell ref="D21:D23"/>
    <mergeCell ref="A1:D1"/>
    <mergeCell ref="A2:D2"/>
    <mergeCell ref="A3:D3"/>
    <mergeCell ref="A4:C4"/>
    <mergeCell ref="A6:C6"/>
  </mergeCells>
  <pageMargins left="0.25" right="0.25" top="0.75" bottom="0.75" header="0.3" footer="0.3"/>
  <pageSetup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 adic noturno</vt:lpstr>
      <vt:lpstr>'Com adic noturno'!Area_de_impressao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2021-03-26T21:40:35Z</dcterms:modified>
</cp:coreProperties>
</file>